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65" windowWidth="15135" windowHeight="7710" tabRatio="703" activeTab="5"/>
  </bookViews>
  <sheets>
    <sheet name="MENSAL" sheetId="7" r:id="rId1"/>
    <sheet name="SUPERMERCADOS" sheetId="8" r:id="rId2"/>
    <sheet name="CEAGESP" sheetId="9" r:id="rId3"/>
    <sheet name="GERAL DE UNIDADES" sheetId="13" state="hidden" r:id="rId4"/>
    <sheet name="DOADO A ENTIDADES" sheetId="30" r:id="rId5"/>
    <sheet name="TOTAL 2006-2020" sheetId="31" r:id="rId6"/>
    <sheet name="Plan1" sheetId="3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25725"/>
</workbook>
</file>

<file path=xl/calcChain.xml><?xml version="1.0" encoding="utf-8"?>
<calcChain xmlns="http://schemas.openxmlformats.org/spreadsheetml/2006/main">
  <c r="E20" i="31"/>
  <c r="O32" i="7"/>
  <c r="C20" i="31"/>
  <c r="N98" i="8"/>
  <c r="C98"/>
  <c r="D98"/>
  <c r="E98"/>
  <c r="F98"/>
  <c r="G98"/>
  <c r="H98"/>
  <c r="I98"/>
  <c r="J98"/>
  <c r="K98"/>
  <c r="L98"/>
  <c r="M98"/>
  <c r="B98"/>
  <c r="C97"/>
  <c r="D97"/>
  <c r="E97"/>
  <c r="F97"/>
  <c r="G97"/>
  <c r="H97"/>
  <c r="I97"/>
  <c r="J97"/>
  <c r="K97"/>
  <c r="L97"/>
  <c r="M97"/>
  <c r="C96"/>
  <c r="D96"/>
  <c r="E96"/>
  <c r="F96"/>
  <c r="G96"/>
  <c r="H96"/>
  <c r="I96"/>
  <c r="J96"/>
  <c r="K96"/>
  <c r="L96"/>
  <c r="M96"/>
  <c r="D95"/>
  <c r="E95"/>
  <c r="F95"/>
  <c r="G95"/>
  <c r="H95"/>
  <c r="I95"/>
  <c r="J95"/>
  <c r="K95"/>
  <c r="L95"/>
  <c r="M95"/>
  <c r="C95"/>
  <c r="B97"/>
  <c r="B96"/>
  <c r="B95"/>
  <c r="AM151" i="30"/>
  <c r="D20" i="31"/>
  <c r="O23" i="7"/>
  <c r="D19" i="31"/>
  <c r="AJ74" i="30"/>
  <c r="AG75"/>
  <c r="AD78"/>
  <c r="AA71"/>
  <c r="X79"/>
  <c r="U66"/>
  <c r="R77"/>
  <c r="O69"/>
  <c r="L68" l="1"/>
  <c r="I69"/>
  <c r="C69"/>
  <c r="D18" i="7"/>
  <c r="C18"/>
  <c r="O30"/>
  <c r="O31"/>
  <c r="C164" i="9"/>
  <c r="D164"/>
  <c r="E164"/>
  <c r="F164"/>
  <c r="G164"/>
  <c r="H164"/>
  <c r="I164"/>
  <c r="J164"/>
  <c r="K164"/>
  <c r="L164"/>
  <c r="M164"/>
  <c r="B164"/>
  <c r="O16" i="7"/>
  <c r="O15"/>
  <c r="O14"/>
  <c r="J18"/>
  <c r="J20"/>
  <c r="J23" s="1"/>
  <c r="E18"/>
  <c r="F18"/>
  <c r="G18"/>
  <c r="G20" s="1"/>
  <c r="H18"/>
  <c r="H20" s="1"/>
  <c r="I18"/>
  <c r="K18"/>
  <c r="K20" s="1"/>
  <c r="L18"/>
  <c r="L20" s="1"/>
  <c r="M18"/>
  <c r="M20" s="1"/>
  <c r="N18"/>
  <c r="C20"/>
  <c r="O17"/>
  <c r="D20"/>
  <c r="E20"/>
  <c r="F20"/>
  <c r="I20"/>
  <c r="I23" s="1"/>
  <c r="N20"/>
  <c r="D31"/>
  <c r="E31"/>
  <c r="F31"/>
  <c r="G31"/>
  <c r="H31"/>
  <c r="I31"/>
  <c r="J31"/>
  <c r="K31"/>
  <c r="L31"/>
  <c r="M31"/>
  <c r="N31"/>
  <c r="C31"/>
  <c r="C19" i="31"/>
  <c r="N95" i="8" l="1"/>
  <c r="N96"/>
  <c r="N97"/>
  <c r="C168" i="9"/>
  <c r="C166"/>
  <c r="D166"/>
  <c r="D168" s="1"/>
  <c r="E166"/>
  <c r="E168" s="1"/>
  <c r="F166"/>
  <c r="F168" s="1"/>
  <c r="G166"/>
  <c r="G168" s="1"/>
  <c r="H166"/>
  <c r="H168" s="1"/>
  <c r="I166"/>
  <c r="I168" s="1"/>
  <c r="J166"/>
  <c r="J168" s="1"/>
  <c r="K166"/>
  <c r="K168" s="1"/>
  <c r="L166"/>
  <c r="L168" s="1"/>
  <c r="M166"/>
  <c r="M168" s="1"/>
  <c r="B166"/>
  <c r="B168" s="1"/>
  <c r="N167"/>
  <c r="N163"/>
  <c r="N162"/>
  <c r="N161"/>
  <c r="N160"/>
  <c r="N166" l="1"/>
  <c r="N168"/>
  <c r="D22" i="7" l="1"/>
  <c r="N142" i="9" l="1"/>
  <c r="D18" i="31" s="1"/>
  <c r="M139" i="9"/>
  <c r="M141" s="1"/>
  <c r="M143" s="1"/>
  <c r="L139"/>
  <c r="L141" s="1"/>
  <c r="L143" s="1"/>
  <c r="K139"/>
  <c r="K141" s="1"/>
  <c r="K143" s="1"/>
  <c r="J139"/>
  <c r="J141" s="1"/>
  <c r="J143" s="1"/>
  <c r="I139"/>
  <c r="I141" s="1"/>
  <c r="I143" s="1"/>
  <c r="H139"/>
  <c r="H141" s="1"/>
  <c r="H143" s="1"/>
  <c r="G139"/>
  <c r="G141" s="1"/>
  <c r="G143" s="1"/>
  <c r="F139"/>
  <c r="F141" s="1"/>
  <c r="F143" s="1"/>
  <c r="E139"/>
  <c r="E141" s="1"/>
  <c r="E143" s="1"/>
  <c r="D139"/>
  <c r="D141" s="1"/>
  <c r="D143" s="1"/>
  <c r="C139"/>
  <c r="C141" s="1"/>
  <c r="C143" s="1"/>
  <c r="B139"/>
  <c r="N138"/>
  <c r="N137"/>
  <c r="N136"/>
  <c r="N135"/>
  <c r="N155"/>
  <c r="M152"/>
  <c r="M154" s="1"/>
  <c r="M156" s="1"/>
  <c r="L152"/>
  <c r="L154" s="1"/>
  <c r="L156" s="1"/>
  <c r="K152"/>
  <c r="K154" s="1"/>
  <c r="K156" s="1"/>
  <c r="J152"/>
  <c r="J154" s="1"/>
  <c r="J156" s="1"/>
  <c r="I152"/>
  <c r="I154" s="1"/>
  <c r="I156" s="1"/>
  <c r="H152"/>
  <c r="H154" s="1"/>
  <c r="H156" s="1"/>
  <c r="G152"/>
  <c r="G154" s="1"/>
  <c r="G156" s="1"/>
  <c r="F152"/>
  <c r="F154" s="1"/>
  <c r="F156" s="1"/>
  <c r="E152"/>
  <c r="E154" s="1"/>
  <c r="E156" s="1"/>
  <c r="D152"/>
  <c r="D154" s="1"/>
  <c r="D156" s="1"/>
  <c r="C154"/>
  <c r="C156" s="1"/>
  <c r="B154"/>
  <c r="N151"/>
  <c r="N150"/>
  <c r="N149"/>
  <c r="N148"/>
  <c r="N195"/>
  <c r="N196"/>
  <c r="N197"/>
  <c r="M131" i="8"/>
  <c r="M130"/>
  <c r="M129"/>
  <c r="L129"/>
  <c r="L130"/>
  <c r="L131"/>
  <c r="O4" i="7"/>
  <c r="O5"/>
  <c r="O6"/>
  <c r="O7"/>
  <c r="O8"/>
  <c r="O9"/>
  <c r="O10"/>
  <c r="O11"/>
  <c r="O12"/>
  <c r="O13"/>
  <c r="P196" i="9" l="1"/>
  <c r="N89" i="8"/>
  <c r="N139" i="9"/>
  <c r="B141"/>
  <c r="B156"/>
  <c r="N156" s="1"/>
  <c r="P197" s="1"/>
  <c r="N154"/>
  <c r="P195" s="1"/>
  <c r="N152"/>
  <c r="N141" l="1"/>
  <c r="C18" i="31" s="1"/>
  <c r="E18" s="1"/>
  <c r="B143" i="9"/>
  <c r="N143" s="1"/>
  <c r="G22" i="7" l="1"/>
  <c r="F22"/>
  <c r="E22"/>
  <c r="C22"/>
  <c r="N88" i="8" l="1"/>
  <c r="E19" i="31" s="1"/>
  <c r="M72" i="8" l="1"/>
  <c r="L72"/>
  <c r="K72"/>
  <c r="J72"/>
  <c r="I72"/>
  <c r="H72"/>
  <c r="G72"/>
  <c r="F72"/>
  <c r="E72"/>
  <c r="D72"/>
  <c r="C72"/>
  <c r="B72"/>
  <c r="M71"/>
  <c r="L71"/>
  <c r="K71"/>
  <c r="J71"/>
  <c r="I71"/>
  <c r="H71"/>
  <c r="G71"/>
  <c r="F71"/>
  <c r="E71"/>
  <c r="D71"/>
  <c r="C71"/>
  <c r="B71"/>
  <c r="M70"/>
  <c r="L70"/>
  <c r="K70"/>
  <c r="J70"/>
  <c r="I70"/>
  <c r="H70"/>
  <c r="G70"/>
  <c r="F70"/>
  <c r="E70"/>
  <c r="D70"/>
  <c r="C70"/>
  <c r="B70"/>
  <c r="O21" i="7" l="1"/>
  <c r="N118" i="9"/>
  <c r="M196" s="1"/>
  <c r="M115"/>
  <c r="M117" s="1"/>
  <c r="M119" s="1"/>
  <c r="L115"/>
  <c r="L117" s="1"/>
  <c r="L119" s="1"/>
  <c r="K115"/>
  <c r="K117" s="1"/>
  <c r="K119" s="1"/>
  <c r="J115"/>
  <c r="J117" s="1"/>
  <c r="J119" s="1"/>
  <c r="I115"/>
  <c r="I117" s="1"/>
  <c r="I119" s="1"/>
  <c r="H115"/>
  <c r="H117" s="1"/>
  <c r="H119" s="1"/>
  <c r="G115"/>
  <c r="G117" s="1"/>
  <c r="G119" s="1"/>
  <c r="F115"/>
  <c r="F117" s="1"/>
  <c r="F119" s="1"/>
  <c r="E115"/>
  <c r="E117" s="1"/>
  <c r="E119" s="1"/>
  <c r="D115"/>
  <c r="D117" s="1"/>
  <c r="D119" s="1"/>
  <c r="C115"/>
  <c r="C117" s="1"/>
  <c r="C119" s="1"/>
  <c r="B115"/>
  <c r="B117" s="1"/>
  <c r="N114"/>
  <c r="N113"/>
  <c r="N112"/>
  <c r="N111"/>
  <c r="B119" l="1"/>
  <c r="N119" s="1"/>
  <c r="M197" s="1"/>
  <c r="N117"/>
  <c r="M195" s="1"/>
  <c r="N115"/>
  <c r="E15" i="31" l="1"/>
  <c r="E14"/>
  <c r="H30" i="7" l="1"/>
  <c r="M91" i="9" l="1"/>
  <c r="B55" i="8"/>
  <c r="G56"/>
  <c r="C67"/>
  <c r="D67"/>
  <c r="E67"/>
  <c r="F67"/>
  <c r="G67"/>
  <c r="H67"/>
  <c r="I67"/>
  <c r="J67"/>
  <c r="K67"/>
  <c r="L67"/>
  <c r="M67"/>
  <c r="B67"/>
  <c r="N65"/>
  <c r="N64"/>
  <c r="N67" l="1"/>
  <c r="C55"/>
  <c r="D55"/>
  <c r="E55"/>
  <c r="F55"/>
  <c r="G55"/>
  <c r="H55"/>
  <c r="I55"/>
  <c r="J55"/>
  <c r="K55"/>
  <c r="L55"/>
  <c r="M55"/>
  <c r="N59" l="1"/>
  <c r="J129" s="1"/>
  <c r="N71"/>
  <c r="K130" s="1"/>
  <c r="K30" i="7"/>
  <c r="C30"/>
  <c r="C32" s="1"/>
  <c r="H103" i="9"/>
  <c r="H105" s="1"/>
  <c r="H107" s="1"/>
  <c r="I103"/>
  <c r="I105" s="1"/>
  <c r="L107"/>
  <c r="N106"/>
  <c r="B103"/>
  <c r="C103"/>
  <c r="D103"/>
  <c r="E103"/>
  <c r="F103"/>
  <c r="G103"/>
  <c r="J103"/>
  <c r="K103"/>
  <c r="L103"/>
  <c r="M103"/>
  <c r="N102"/>
  <c r="N101"/>
  <c r="N100"/>
  <c r="N99"/>
  <c r="N30" i="7"/>
  <c r="J30"/>
  <c r="D30"/>
  <c r="E30"/>
  <c r="F30"/>
  <c r="G30"/>
  <c r="I30"/>
  <c r="L30"/>
  <c r="M30"/>
  <c r="N82" i="9"/>
  <c r="J196" s="1"/>
  <c r="C83"/>
  <c r="D83"/>
  <c r="F83"/>
  <c r="G83"/>
  <c r="H83"/>
  <c r="I83"/>
  <c r="J83"/>
  <c r="K83"/>
  <c r="L83"/>
  <c r="N81"/>
  <c r="J195" s="1"/>
  <c r="N94"/>
  <c r="K196" s="1"/>
  <c r="L95"/>
  <c r="M95"/>
  <c r="N93"/>
  <c r="K195" s="1"/>
  <c r="N70"/>
  <c r="I196" s="1"/>
  <c r="B67"/>
  <c r="B69" s="1"/>
  <c r="B71" s="1"/>
  <c r="D71"/>
  <c r="E71"/>
  <c r="G71"/>
  <c r="H71"/>
  <c r="I71"/>
  <c r="J71"/>
  <c r="K71"/>
  <c r="L71"/>
  <c r="M67"/>
  <c r="M69" s="1"/>
  <c r="M71" s="1"/>
  <c r="C67"/>
  <c r="D67"/>
  <c r="E67"/>
  <c r="F67"/>
  <c r="G67"/>
  <c r="H67"/>
  <c r="I67"/>
  <c r="J67"/>
  <c r="K67"/>
  <c r="L67"/>
  <c r="N57"/>
  <c r="H196" s="1"/>
  <c r="D54"/>
  <c r="D56" s="1"/>
  <c r="D58" s="1"/>
  <c r="M58"/>
  <c r="L91"/>
  <c r="K91"/>
  <c r="J91"/>
  <c r="I91"/>
  <c r="H91"/>
  <c r="G91"/>
  <c r="F91"/>
  <c r="E91"/>
  <c r="D91"/>
  <c r="C91"/>
  <c r="B91"/>
  <c r="N90"/>
  <c r="N89"/>
  <c r="N88"/>
  <c r="N87"/>
  <c r="N48" i="8"/>
  <c r="I129" s="1"/>
  <c r="N61"/>
  <c r="J131" s="1"/>
  <c r="N60"/>
  <c r="J130" s="1"/>
  <c r="N42"/>
  <c r="H130" s="1"/>
  <c r="N41"/>
  <c r="H129" s="1"/>
  <c r="N50"/>
  <c r="I131" s="1"/>
  <c r="N49"/>
  <c r="I130" s="1"/>
  <c r="L43"/>
  <c r="K43"/>
  <c r="H43"/>
  <c r="I43"/>
  <c r="J43"/>
  <c r="G43"/>
  <c r="F43"/>
  <c r="E43"/>
  <c r="D43"/>
  <c r="C43"/>
  <c r="B43"/>
  <c r="N66" i="9"/>
  <c r="N65"/>
  <c r="N64"/>
  <c r="N63"/>
  <c r="M79"/>
  <c r="L79"/>
  <c r="K79"/>
  <c r="J79"/>
  <c r="I79"/>
  <c r="H79"/>
  <c r="G79"/>
  <c r="F79"/>
  <c r="E79"/>
  <c r="D79"/>
  <c r="C79"/>
  <c r="B79"/>
  <c r="N78"/>
  <c r="N77"/>
  <c r="N76"/>
  <c r="N75"/>
  <c r="L37" i="8"/>
  <c r="K37"/>
  <c r="J37"/>
  <c r="I37"/>
  <c r="G37"/>
  <c r="E37"/>
  <c r="C37"/>
  <c r="B37"/>
  <c r="N36"/>
  <c r="G130" s="1"/>
  <c r="N35"/>
  <c r="G129" s="1"/>
  <c r="I37" i="9"/>
  <c r="J37"/>
  <c r="K37"/>
  <c r="N37"/>
  <c r="I38"/>
  <c r="J38"/>
  <c r="K38"/>
  <c r="N38"/>
  <c r="I39"/>
  <c r="J39"/>
  <c r="K39"/>
  <c r="N39"/>
  <c r="I40"/>
  <c r="J40"/>
  <c r="K40"/>
  <c r="N40"/>
  <c r="C41"/>
  <c r="C43" s="1"/>
  <c r="D41"/>
  <c r="D43" s="1"/>
  <c r="D45" s="1"/>
  <c r="E41"/>
  <c r="E43" s="1"/>
  <c r="E45" s="1"/>
  <c r="F41"/>
  <c r="F43" s="1"/>
  <c r="F45" s="1"/>
  <c r="G41"/>
  <c r="G43" s="1"/>
  <c r="G45" s="1"/>
  <c r="H41"/>
  <c r="H43" s="1"/>
  <c r="H45" s="1"/>
  <c r="L41"/>
  <c r="M41"/>
  <c r="I43"/>
  <c r="J43"/>
  <c r="K43"/>
  <c r="I44"/>
  <c r="J44"/>
  <c r="K44"/>
  <c r="I45"/>
  <c r="J45"/>
  <c r="K45"/>
  <c r="N50"/>
  <c r="N51"/>
  <c r="N52"/>
  <c r="N53"/>
  <c r="B54"/>
  <c r="C54"/>
  <c r="E54"/>
  <c r="F54"/>
  <c r="G54"/>
  <c r="H54"/>
  <c r="I54"/>
  <c r="J54"/>
  <c r="K54"/>
  <c r="L54"/>
  <c r="M54"/>
  <c r="G24" i="13"/>
  <c r="G23"/>
  <c r="G28" s="1"/>
  <c r="B20"/>
  <c r="D28"/>
  <c r="D14"/>
  <c r="D15" s="1"/>
  <c r="M20"/>
  <c r="M27"/>
  <c r="M24"/>
  <c r="M23"/>
  <c r="M22"/>
  <c r="M21"/>
  <c r="M19"/>
  <c r="M14"/>
  <c r="M13"/>
  <c r="M10"/>
  <c r="M9"/>
  <c r="M8"/>
  <c r="M7"/>
  <c r="M6"/>
  <c r="M5"/>
  <c r="M4"/>
  <c r="M3"/>
  <c r="M2"/>
  <c r="L27"/>
  <c r="L22"/>
  <c r="L21"/>
  <c r="L20"/>
  <c r="L19"/>
  <c r="L14"/>
  <c r="L3"/>
  <c r="J28"/>
  <c r="K21"/>
  <c r="K22"/>
  <c r="K23"/>
  <c r="K24"/>
  <c r="K3"/>
  <c r="K4"/>
  <c r="K5"/>
  <c r="K6"/>
  <c r="K7"/>
  <c r="K8"/>
  <c r="K9"/>
  <c r="K10"/>
  <c r="K27"/>
  <c r="K20"/>
  <c r="J15"/>
  <c r="J11"/>
  <c r="K19"/>
  <c r="K2"/>
  <c r="K13"/>
  <c r="K14"/>
  <c r="I28"/>
  <c r="I15"/>
  <c r="I11"/>
  <c r="H28"/>
  <c r="H15"/>
  <c r="H11"/>
  <c r="G15"/>
  <c r="G11"/>
  <c r="F28"/>
  <c r="F15"/>
  <c r="F11"/>
  <c r="E28"/>
  <c r="E15"/>
  <c r="E11"/>
  <c r="D11"/>
  <c r="C24"/>
  <c r="C23"/>
  <c r="C20"/>
  <c r="C27"/>
  <c r="C22"/>
  <c r="C21"/>
  <c r="C19"/>
  <c r="C28" s="1"/>
  <c r="C15"/>
  <c r="C14"/>
  <c r="C13"/>
  <c r="C10"/>
  <c r="C9"/>
  <c r="C8"/>
  <c r="C7"/>
  <c r="C6"/>
  <c r="C5"/>
  <c r="C4"/>
  <c r="C3"/>
  <c r="C2"/>
  <c r="B14"/>
  <c r="B15"/>
  <c r="B24"/>
  <c r="B23"/>
  <c r="B22"/>
  <c r="B21"/>
  <c r="B19"/>
  <c r="B10"/>
  <c r="B9"/>
  <c r="B8"/>
  <c r="B7"/>
  <c r="B6"/>
  <c r="B5"/>
  <c r="B4"/>
  <c r="B3"/>
  <c r="N3" s="1"/>
  <c r="B2"/>
  <c r="N19" i="8"/>
  <c r="N18"/>
  <c r="N17"/>
  <c r="N13"/>
  <c r="N12"/>
  <c r="N11"/>
  <c r="N7"/>
  <c r="N6"/>
  <c r="N5"/>
  <c r="M25"/>
  <c r="L25"/>
  <c r="C25"/>
  <c r="D31"/>
  <c r="M30"/>
  <c r="L30"/>
  <c r="I30"/>
  <c r="J30"/>
  <c r="K30"/>
  <c r="H30"/>
  <c r="F30"/>
  <c r="G30"/>
  <c r="E30"/>
  <c r="E31"/>
  <c r="G29"/>
  <c r="I25"/>
  <c r="I24"/>
  <c r="I23"/>
  <c r="J25"/>
  <c r="J24"/>
  <c r="J23"/>
  <c r="K25"/>
  <c r="K24"/>
  <c r="K23"/>
  <c r="O31" i="9"/>
  <c r="O25"/>
  <c r="O18"/>
  <c r="O12"/>
  <c r="O7"/>
  <c r="H24" i="8"/>
  <c r="H25"/>
  <c r="H23"/>
  <c r="G24"/>
  <c r="G23"/>
  <c r="F24"/>
  <c r="F23"/>
  <c r="E24"/>
  <c r="E23"/>
  <c r="D24"/>
  <c r="D23"/>
  <c r="B25"/>
  <c r="L7" i="13"/>
  <c r="N7" s="1"/>
  <c r="L9"/>
  <c r="L5"/>
  <c r="L10"/>
  <c r="N10" s="1"/>
  <c r="L8"/>
  <c r="L4"/>
  <c r="N4" s="1"/>
  <c r="L2"/>
  <c r="L6"/>
  <c r="N6" s="1"/>
  <c r="L13"/>
  <c r="L24"/>
  <c r="N24" s="1"/>
  <c r="L23"/>
  <c r="L15"/>
  <c r="M28" l="1"/>
  <c r="N23"/>
  <c r="B28"/>
  <c r="N41" i="9"/>
  <c r="K41"/>
  <c r="H131" i="8"/>
  <c r="F25"/>
  <c r="G131"/>
  <c r="E129"/>
  <c r="O129" s="1"/>
  <c r="E130"/>
  <c r="O130" s="1"/>
  <c r="L11" i="13"/>
  <c r="N2"/>
  <c r="N58" i="9"/>
  <c r="H197" s="1"/>
  <c r="G25" i="8"/>
  <c r="E25"/>
  <c r="N20" i="13"/>
  <c r="M11"/>
  <c r="N5"/>
  <c r="N8"/>
  <c r="N9"/>
  <c r="N21"/>
  <c r="N24" i="8"/>
  <c r="N54" i="9"/>
  <c r="N67"/>
  <c r="N69" s="1"/>
  <c r="I195" s="1"/>
  <c r="I41"/>
  <c r="D25" i="8"/>
  <c r="K28" i="13"/>
  <c r="D16" i="31"/>
  <c r="D21" s="1"/>
  <c r="N23" i="8"/>
  <c r="N83" i="9"/>
  <c r="J197" s="1"/>
  <c r="B11" i="13"/>
  <c r="B13" s="1"/>
  <c r="N13" s="1"/>
  <c r="C11"/>
  <c r="N37" i="8"/>
  <c r="N19" i="13"/>
  <c r="M15"/>
  <c r="N44" i="9"/>
  <c r="K11" i="13"/>
  <c r="J41" i="9"/>
  <c r="K15" i="13"/>
  <c r="N22"/>
  <c r="N14"/>
  <c r="N27"/>
  <c r="N79" i="9"/>
  <c r="N95"/>
  <c r="K197" s="1"/>
  <c r="L32" i="7"/>
  <c r="N32"/>
  <c r="N30" i="8"/>
  <c r="F130" s="1"/>
  <c r="N43"/>
  <c r="J32" i="7"/>
  <c r="L28" i="13"/>
  <c r="N91" i="9"/>
  <c r="I32" i="7"/>
  <c r="M32"/>
  <c r="N103" i="9"/>
  <c r="D32" i="7"/>
  <c r="H32"/>
  <c r="O18"/>
  <c r="G32"/>
  <c r="F32"/>
  <c r="E32"/>
  <c r="I29" i="8"/>
  <c r="N11" i="13"/>
  <c r="M23" i="7"/>
  <c r="L29" i="8"/>
  <c r="K23" i="7"/>
  <c r="J29" i="8"/>
  <c r="H29"/>
  <c r="E29"/>
  <c r="N23" i="7"/>
  <c r="M29" i="8"/>
  <c r="N71" i="9"/>
  <c r="I197" s="1"/>
  <c r="L23" i="7"/>
  <c r="K29" i="8"/>
  <c r="F29"/>
  <c r="C45" i="9"/>
  <c r="N45" s="1"/>
  <c r="G197" s="1"/>
  <c r="N43"/>
  <c r="G195" s="1"/>
  <c r="I107"/>
  <c r="N107" s="1"/>
  <c r="N105"/>
  <c r="N56"/>
  <c r="H195" s="1"/>
  <c r="H22" i="7"/>
  <c r="O20"/>
  <c r="N28" i="13" l="1"/>
  <c r="N90" i="8"/>
  <c r="G196" i="9"/>
  <c r="Q197"/>
  <c r="E131" i="8"/>
  <c r="O131" s="1"/>
  <c r="N25"/>
  <c r="N15" i="13"/>
  <c r="N70" i="8"/>
  <c r="K129" s="1"/>
  <c r="M31"/>
  <c r="N29"/>
  <c r="F129" s="1"/>
  <c r="F131" s="1"/>
  <c r="H31"/>
  <c r="L31"/>
  <c r="I31"/>
  <c r="G31"/>
  <c r="Q195" i="9"/>
  <c r="F31" i="8"/>
  <c r="K31"/>
  <c r="J31"/>
  <c r="O22" i="7"/>
  <c r="Q196" i="9" l="1"/>
  <c r="C16" i="31"/>
  <c r="K32" i="7"/>
  <c r="N72" i="8"/>
  <c r="K131" s="1"/>
  <c r="N31"/>
  <c r="E16" i="31" l="1"/>
  <c r="E21" s="1"/>
  <c r="C21"/>
  <c r="F63" i="30" l="1"/>
</calcChain>
</file>

<file path=xl/comments1.xml><?xml version="1.0" encoding="utf-8"?>
<comments xmlns="http://schemas.openxmlformats.org/spreadsheetml/2006/main">
  <authors>
    <author>adm1</author>
  </authors>
  <commentList>
    <comment ref="N29" authorId="0">
      <text>
        <r>
          <rPr>
            <b/>
            <sz val="9"/>
            <color indexed="81"/>
            <rFont val="Tahoma"/>
            <family val="2"/>
          </rPr>
          <t>adm1:</t>
        </r>
        <r>
          <rPr>
            <sz val="9"/>
            <color indexed="81"/>
            <rFont val="Tahoma"/>
            <family val="2"/>
          </rPr>
          <t xml:space="preserve">
media do mês anterior usada em relatorio até que o valor correto seja atualizado</t>
        </r>
      </text>
    </comment>
  </commentList>
</comments>
</file>

<file path=xl/sharedStrings.xml><?xml version="1.0" encoding="utf-8"?>
<sst xmlns="http://schemas.openxmlformats.org/spreadsheetml/2006/main" count="1698" uniqueCount="570">
  <si>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</si>
  <si>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</si>
  <si>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</si>
  <si>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</si>
  <si>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</si>
  <si>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</si>
  <si>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</si>
  <si>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</si>
  <si>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</si>
  <si>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</si>
  <si>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</si>
  <si>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</si>
  <si>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</si>
  <si>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CONTRIBUIÇÕES</t>
  </si>
  <si>
    <t>DOADO</t>
  </si>
  <si>
    <t>LIXO</t>
  </si>
  <si>
    <t xml:space="preserve">Meses </t>
  </si>
  <si>
    <t>2006 á 2011</t>
  </si>
  <si>
    <t>ANUAL</t>
  </si>
  <si>
    <t>JAN</t>
  </si>
  <si>
    <t>FEV</t>
  </si>
  <si>
    <t>MAR</t>
  </si>
  <si>
    <t>ABR</t>
  </si>
  <si>
    <t>MAI</t>
  </si>
  <si>
    <t>JUN</t>
  </si>
  <si>
    <t>JUL</t>
  </si>
  <si>
    <t>AG</t>
  </si>
  <si>
    <t>SET</t>
  </si>
  <si>
    <t>OUT</t>
  </si>
  <si>
    <t>NOV</t>
  </si>
  <si>
    <t>DEZ</t>
  </si>
  <si>
    <t>SUPERMERCADOS - ARRECADADO POR ANO</t>
  </si>
  <si>
    <t>CEAGESP - ARRECADADO POR ANO</t>
  </si>
  <si>
    <t>ESTOQUE FINAL</t>
  </si>
  <si>
    <t>DOADORES</t>
  </si>
  <si>
    <t>CEAGESP</t>
  </si>
  <si>
    <t xml:space="preserve">Legumes </t>
  </si>
  <si>
    <t xml:space="preserve">Frutas </t>
  </si>
  <si>
    <t>Verduras</t>
  </si>
  <si>
    <t>Diversos</t>
  </si>
  <si>
    <t>AGO</t>
  </si>
  <si>
    <t>6,007,600</t>
  </si>
  <si>
    <t>PRODUTOS UNIDADE</t>
  </si>
  <si>
    <t>FESTA</t>
  </si>
  <si>
    <t>HIGIENE PESSOAL</t>
  </si>
  <si>
    <t>INFANTIS</t>
  </si>
  <si>
    <t>LIMPEZA</t>
  </si>
  <si>
    <t>PAPELARIA</t>
  </si>
  <si>
    <t>RAÇÃO ANIMAL</t>
  </si>
  <si>
    <t>UTENSILIOS</t>
  </si>
  <si>
    <t>UTILIDADES</t>
  </si>
  <si>
    <t>VARIEDADES</t>
  </si>
  <si>
    <t>TOTAL:</t>
  </si>
  <si>
    <t>DOADOR</t>
  </si>
  <si>
    <t>WAL-MART</t>
  </si>
  <si>
    <t>COOP 23 AG</t>
  </si>
  <si>
    <t>COOP 22 IT</t>
  </si>
  <si>
    <t>EVENTUAIS</t>
  </si>
  <si>
    <t>WAL MART ITU</t>
  </si>
  <si>
    <t>CARREFOUR VT</t>
  </si>
  <si>
    <t>CARREFOUR SM</t>
  </si>
  <si>
    <t>CONTRIBUIÇÂO</t>
  </si>
  <si>
    <t>RESIDUO</t>
  </si>
  <si>
    <t xml:space="preserve">        35,300,300</t>
  </si>
  <si>
    <t xml:space="preserve">       25,888,20</t>
  </si>
  <si>
    <t>CARREFOUR ITU</t>
  </si>
  <si>
    <t>CARREFOUR SALTO</t>
  </si>
  <si>
    <t>CONTRIBUIÇÃO</t>
  </si>
  <si>
    <t>CARREFOUR INDAIATUBA</t>
  </si>
  <si>
    <t>TAUSTE SUPERMERCADO</t>
  </si>
  <si>
    <t>EVENTUAL</t>
  </si>
  <si>
    <t>Ano</t>
  </si>
  <si>
    <t>ANO</t>
  </si>
  <si>
    <t>SUPERMERCADO</t>
  </si>
  <si>
    <t>TOTAL GERAL</t>
  </si>
  <si>
    <t>2008 á 2016</t>
  </si>
  <si>
    <t>TOTAL DOADO</t>
  </si>
  <si>
    <t>TAUSTE ITAVUVU</t>
  </si>
  <si>
    <t>Supermercados</t>
  </si>
  <si>
    <t>PAA</t>
  </si>
  <si>
    <t>RECEBIDO</t>
  </si>
  <si>
    <t>DISTRIBUIDO</t>
  </si>
  <si>
    <t>RESÍDUO</t>
  </si>
  <si>
    <t>BALANÇO TOTAL DE DOAÇÕES DESDE O INICIO DAS ATIVIDADES DO BAS</t>
  </si>
  <si>
    <t>ARRECADADO</t>
  </si>
  <si>
    <t>RESÍDUOS</t>
  </si>
  <si>
    <t>COMPILADO DOAÇÕES JANEIRO A DEZEMBRO 2020</t>
  </si>
  <si>
    <t>COMPILADO DOAÇÕES OUTUBRO 2020</t>
  </si>
  <si>
    <t>COMPILADO DOAÇÕES DEZEMBRO 2020</t>
  </si>
  <si>
    <t>BALANÇO 2021</t>
  </si>
  <si>
    <t>CORREIA</t>
  </si>
  <si>
    <t>ESTOQUE INICIAL</t>
  </si>
  <si>
    <t>CUFA</t>
  </si>
  <si>
    <t>MACRO</t>
  </si>
  <si>
    <t>COMPILADO DOAÇÕES JANEIRO 2021</t>
  </si>
  <si>
    <t>COMPILADO DOAÇÕES FEVEREIRO 2021</t>
  </si>
  <si>
    <t xml:space="preserve">ABOS - Associação Beneficente Oncológica de Sorocaba </t>
  </si>
  <si>
    <t xml:space="preserve">Ação Social At Prado </t>
  </si>
  <si>
    <t>Ação Social Central</t>
  </si>
  <si>
    <t xml:space="preserve">ACAP - Associação Christã de Assistência Plena </t>
  </si>
  <si>
    <t xml:space="preserve">AMAS - Associação Amigos dos Autistas de Sorocaba </t>
  </si>
  <si>
    <t xml:space="preserve">Amigos do Bem de Votorantim </t>
  </si>
  <si>
    <t xml:space="preserve">ASA Guadalupe - Associação Paulista Sudoeste da IASD - Igrejas </t>
  </si>
  <si>
    <t>ASA Promoar</t>
  </si>
  <si>
    <t xml:space="preserve">Ass Bom Jesus  </t>
  </si>
  <si>
    <t xml:space="preserve">Ass Towa Kai </t>
  </si>
  <si>
    <t xml:space="preserve">Ass Vila Zacarias </t>
  </si>
  <si>
    <t xml:space="preserve">Ass. Bom Jesus  </t>
  </si>
  <si>
    <t xml:space="preserve">ASS. Bom Pastor </t>
  </si>
  <si>
    <t>Ass.Exel Boemer</t>
  </si>
  <si>
    <t xml:space="preserve">Ass.Jardim Ipiranga </t>
  </si>
  <si>
    <t xml:space="preserve">Associaçao Beneficente Bom Jesus - Pilar do Sul </t>
  </si>
  <si>
    <t xml:space="preserve">Associação Bola da Vez </t>
  </si>
  <si>
    <t xml:space="preserve">Associação da Santa Casa de Misericórdia - Salto Pirapora  </t>
  </si>
  <si>
    <t xml:space="preserve">Associação de Capoeira de Votorantim - VOTOART </t>
  </si>
  <si>
    <t>Associação de Moradores de Lopes de Oliveira, Vila Helena e Adjacências</t>
  </si>
  <si>
    <t xml:space="preserve">Associação Educacional e Beneficente Vale da Benção - AEBVB  </t>
  </si>
  <si>
    <t>Associação Isabel Exel Boemer Total</t>
  </si>
  <si>
    <t xml:space="preserve">Associação Sorocaba Futebol de Amputados - ASFA  </t>
  </si>
  <si>
    <t xml:space="preserve">Cais Pilar do Sul </t>
  </si>
  <si>
    <t xml:space="preserve">Casa Aurea dos Velhinhos de Salto de Pirapora </t>
  </si>
  <si>
    <t xml:space="preserve">Casa Bela </t>
  </si>
  <si>
    <t xml:space="preserve">Casa de Belém de Votorantim  </t>
  </si>
  <si>
    <t xml:space="preserve">Casa do Menor de Sorocaba  </t>
  </si>
  <si>
    <t xml:space="preserve">Casa Transitória André Luiz  </t>
  </si>
  <si>
    <t xml:space="preserve">CEFAS - Centro Familiar de Solidariedade Nossa Senhora Rainha da Paz   </t>
  </si>
  <si>
    <t xml:space="preserve">Centro Comunitário Padre Luiz Scrosopi </t>
  </si>
  <si>
    <t xml:space="preserve">Cesta verde </t>
  </si>
  <si>
    <t xml:space="preserve">Comunidade Missão Filadélfia  </t>
  </si>
  <si>
    <t xml:space="preserve">Comunidade Terapeutica Terras de Sião  </t>
  </si>
  <si>
    <t xml:space="preserve">Conselho Central  </t>
  </si>
  <si>
    <t xml:space="preserve">Coop.VOTORANTIM </t>
  </si>
  <si>
    <t xml:space="preserve">ct Herois da Boa Vontade  </t>
  </si>
  <si>
    <t xml:space="preserve">Eventual  </t>
  </si>
  <si>
    <t>GPACI - Grupo de Pesquisa e Assistencia ao Câncer Infantil</t>
  </si>
  <si>
    <t xml:space="preserve">GRASA - Grupo de Apoio e Combate á Droga e Álcool  </t>
  </si>
  <si>
    <t xml:space="preserve">Grupo de Apoio a Moradores de Rua - José Roberto e Helena  Padilha  </t>
  </si>
  <si>
    <t xml:space="preserve">Herois Boa Vontade </t>
  </si>
  <si>
    <t xml:space="preserve">Igreja Pentecostal Joia de Cristo  </t>
  </si>
  <si>
    <t xml:space="preserve">Instituto Goold </t>
  </si>
  <si>
    <t xml:space="preserve">Joia de Cristo  </t>
  </si>
  <si>
    <t xml:space="preserve">Jovem Herois da Fé - Salto  </t>
  </si>
  <si>
    <t xml:space="preserve">Jovem Herois da Fé - Sorocaba </t>
  </si>
  <si>
    <t xml:space="preserve">Karate  </t>
  </si>
  <si>
    <t xml:space="preserve">LAFID - Lar Fraterno Irmã Dolores  </t>
  </si>
  <si>
    <t xml:space="preserve">Lar Casa Bela </t>
  </si>
  <si>
    <t xml:space="preserve">Lar Escola Monteiro Lobato - Projeto Renovar  </t>
  </si>
  <si>
    <t xml:space="preserve">Lar São Vicente de Paulo  </t>
  </si>
  <si>
    <t xml:space="preserve">MOMUNES- Movimento de Mulheres Negras de Sorocaba </t>
  </si>
  <si>
    <t>NAEP - Nucleo de Atenção e Emancipação Psicossocial de Votorantim</t>
  </si>
  <si>
    <t xml:space="preserve">PAERV - Projeto Assistencial Educacional Resgatando Vidas </t>
  </si>
  <si>
    <t xml:space="preserve">Paróquia de Santa Rita de Cássia </t>
  </si>
  <si>
    <t xml:space="preserve">Projeto Ação de Caridade - Igreja Assembleia de Deus Maria Antônia Prado </t>
  </si>
  <si>
    <t xml:space="preserve">Projeto Cesta Verde -Jd. Novo Mundo </t>
  </si>
  <si>
    <t>Projeto Tembi'u - Aldeia de Tapirai</t>
  </si>
  <si>
    <t>Projeto Verde</t>
  </si>
  <si>
    <t xml:space="preserve">Santa Casa de Misericórdia (Sorocaba) </t>
  </si>
  <si>
    <t xml:space="preserve">Toca de Assis - Fraternidade Filhas da Pobreza  </t>
  </si>
  <si>
    <t xml:space="preserve">TRANSDORESO - Associação dos Pacientes e Transplantados Renais de Sorocaba e Região </t>
  </si>
  <si>
    <t xml:space="preserve">Vale da Benção - Associação Educacional e Beneficente  </t>
  </si>
  <si>
    <t xml:space="preserve">Vila dos Velhinhos de Sorocaba  </t>
  </si>
  <si>
    <t>Voz da Mulher</t>
  </si>
  <si>
    <t>ABOS - Associação Beneficente Oncológica de Sorocaba</t>
  </si>
  <si>
    <t xml:space="preserve">Ação Social Central </t>
  </si>
  <si>
    <t>ACB - Associação Crianças de Belém</t>
  </si>
  <si>
    <t xml:space="preserve">ANSPAZ - Associação Nossa Senhora Rainha da Paz </t>
  </si>
  <si>
    <t xml:space="preserve">ASA Promorar - Associação Paulista Sudoeste da IASD - Igrejas </t>
  </si>
  <si>
    <t xml:space="preserve">Associação Beneficente Lar Fraterno Irmã Dolores - LAFID </t>
  </si>
  <si>
    <t xml:space="preserve">Associação da Santa Casa de Misericórdia - Salto Pirapora </t>
  </si>
  <si>
    <t xml:space="preserve">Associação de Moradores de Lopes de Oliveira, Vila Helena e Adjacências </t>
  </si>
  <si>
    <t>Associação Desportiva Karatê do Towa-Kai</t>
  </si>
  <si>
    <t xml:space="preserve">Associação Educacional e Beneficente Vale da Benção - AEBVB </t>
  </si>
  <si>
    <t>Associação Isabel Exel Boemer</t>
  </si>
  <si>
    <t xml:space="preserve">Associação Sorocaba Futebol de Amputados - ASFA </t>
  </si>
  <si>
    <t>CAIS - Casa de Apoio E Inclusão Social Amor Divino</t>
  </si>
  <si>
    <t>Cais Pilar do Sul</t>
  </si>
  <si>
    <t>Casa Aurea de Salto de Pirapora</t>
  </si>
  <si>
    <t xml:space="preserve">Casa do Menor de Sorocaba </t>
  </si>
  <si>
    <t xml:space="preserve">Casa Jesus Amor - Aluminio </t>
  </si>
  <si>
    <t>Casa Jesus Amor - Alumínio</t>
  </si>
  <si>
    <t xml:space="preserve">Casa Transitória André Luiz </t>
  </si>
  <si>
    <t xml:space="preserve">Centro Social Padre Luiz Scrosopi </t>
  </si>
  <si>
    <t xml:space="preserve">Centro Social São José Pastoral do Menor - Associação Bom Pastor  </t>
  </si>
  <si>
    <t xml:space="preserve">Centro Social São José Pastoral do Menor </t>
  </si>
  <si>
    <t>CIM Mulher - Centro de Integração da Mulher</t>
  </si>
  <si>
    <t xml:space="preserve">Comunidade Missão Filadélfia </t>
  </si>
  <si>
    <t>Comunidade Terapeutica Terras de Sião</t>
  </si>
  <si>
    <t xml:space="preserve">Conselho Central dos Vicentinos de Sorocaba  </t>
  </si>
  <si>
    <t>Coop. Recoclagem</t>
  </si>
  <si>
    <t xml:space="preserve">Cooperativa de Reciclagem Votorantim </t>
  </si>
  <si>
    <t xml:space="preserve">Eventuais </t>
  </si>
  <si>
    <t xml:space="preserve">GPACI - Grupo de Pesquisa e Assistencia ao Câncer Infantil </t>
  </si>
  <si>
    <t xml:space="preserve">GRASA - Grupo de Apoio e Combate á Droga e Álcool </t>
  </si>
  <si>
    <t xml:space="preserve">Grupo de Apoio a Moradores de Rua - José Roberto e Helena  Padilha </t>
  </si>
  <si>
    <t>Grupo de Apoio a Moradores de Rua - José Roberto Padilha - Bairro dos Morros</t>
  </si>
  <si>
    <t xml:space="preserve">Igreja Pentecostal Joia de Cristo </t>
  </si>
  <si>
    <t xml:space="preserve">Lar Bethel - Associação Bethel Casas Lares </t>
  </si>
  <si>
    <t>Lar Casa Bela</t>
  </si>
  <si>
    <t xml:space="preserve">Lar Escola Monteiro Lobato - Projeto Renovar </t>
  </si>
  <si>
    <t xml:space="preserve">Lar Escola Monteiro Lobato </t>
  </si>
  <si>
    <t>Lar São Vicente de Paulo</t>
  </si>
  <si>
    <t xml:space="preserve">LUAR- Associação lugar de Amor e Restauração </t>
  </si>
  <si>
    <t>Paróquia de Santa Rita de Cássia</t>
  </si>
  <si>
    <t xml:space="preserve">Projeto Goold- Casa Lar </t>
  </si>
  <si>
    <t xml:space="preserve">Projeto Tembi'u - Aldeia de Tapirai </t>
  </si>
  <si>
    <t xml:space="preserve">Toca de Assis - Fraternidade de Aliança </t>
  </si>
  <si>
    <t>TRANSDORESO - Associação dos Pacientes e Transplantados Renais de Sorocaba e Região</t>
  </si>
  <si>
    <t>Vale da Benção - Associação Educacional e Beneficente</t>
  </si>
  <si>
    <t xml:space="preserve">Vila dos Velhinhos de Sorocaba </t>
  </si>
  <si>
    <t xml:space="preserve">Voz da Mulher </t>
  </si>
  <si>
    <t>Ação Amor de Aluminio - Associação de Amparo e Assistencia ao Menor</t>
  </si>
  <si>
    <t xml:space="preserve">Ação Social Central  </t>
  </si>
  <si>
    <t xml:space="preserve">Açao-Social Maria Antonia Prado  </t>
  </si>
  <si>
    <t xml:space="preserve">ACAP - Associação Christã de Assistência Plena  </t>
  </si>
  <si>
    <t xml:space="preserve">ACB - Associação Crianças de Belém </t>
  </si>
  <si>
    <t xml:space="preserve">ACB-Crianças de Belem </t>
  </si>
  <si>
    <t xml:space="preserve">AMAS - Associação Amigos dos Autistas de Sorocaba  </t>
  </si>
  <si>
    <t xml:space="preserve">ASA Guadalupe - Associação Paulista Sudoeste da IASD - Igrejas  </t>
  </si>
  <si>
    <t>ASA Promorar - Associação Paulista Sudoeste da IASD - Igrejas</t>
  </si>
  <si>
    <t xml:space="preserve">ASFA </t>
  </si>
  <si>
    <t xml:space="preserve">Associaçao Beneficente Bom Jesus - Pilar do Sul  </t>
  </si>
  <si>
    <t xml:space="preserve">Associação Beneficente Lar Fraterno Irmã Dolores - LAFID  </t>
  </si>
  <si>
    <t xml:space="preserve">Associação Bola da Vez  </t>
  </si>
  <si>
    <t xml:space="preserve">Associação de Moradores de Lopes de Oliveira, Vila Helena e Adjacências  </t>
  </si>
  <si>
    <t xml:space="preserve">Associação de Moradores do Jardim Ipiranga e Adjacencias  </t>
  </si>
  <si>
    <t xml:space="preserve">Associação Desportiva Karatê do Towa-Kai  </t>
  </si>
  <si>
    <t>Atendimento Eventual</t>
  </si>
  <si>
    <t xml:space="preserve">Atendimento Família  </t>
  </si>
  <si>
    <t>Bom Jesus</t>
  </si>
  <si>
    <t xml:space="preserve">CAIS - Casa de Apoio E Inclusão Social Amor Divino  </t>
  </si>
  <si>
    <t xml:space="preserve">Casa da Criança </t>
  </si>
  <si>
    <t xml:space="preserve">Casa de Belém de Votorantim </t>
  </si>
  <si>
    <t xml:space="preserve">Casa Jesus Amor  </t>
  </si>
  <si>
    <t xml:space="preserve">Casa Lar de Aluminio </t>
  </si>
  <si>
    <t>Cesta Verde Itapeva</t>
  </si>
  <si>
    <t xml:space="preserve">CIM Mulher - Centro de Integração da Mulher  </t>
  </si>
  <si>
    <t xml:space="preserve">Conselho Central dos Vicentinos de Sorocaba </t>
  </si>
  <si>
    <t xml:space="preserve">Cooperativa de Reciclagem de Votorantim </t>
  </si>
  <si>
    <t xml:space="preserve">Coopervot  </t>
  </si>
  <si>
    <t xml:space="preserve">GPACI - Grupo de Pesquisa e Assistencia ao Câncer Infantil  </t>
  </si>
  <si>
    <t>GRASA - Grupo de Apoio e Combate á Droga e Álcool</t>
  </si>
  <si>
    <t xml:space="preserve">Grupo de Apoio a Moradores de Rua - José Roberto Padilha - Bairro dos Morros </t>
  </si>
  <si>
    <t>Igreja Pentecostal Joia de Cristo</t>
  </si>
  <si>
    <t>Lar Escola Monteiro Lobato</t>
  </si>
  <si>
    <t xml:space="preserve">LUAR- Associação lugar de Amor e Restauração  </t>
  </si>
  <si>
    <t xml:space="preserve">Ocuoaçao Capovinha  </t>
  </si>
  <si>
    <t>ONG-Açao e Cidadania Ipero</t>
  </si>
  <si>
    <t>PAERV - Projeto Assistencial Educacional Resgatando Vidas</t>
  </si>
  <si>
    <t xml:space="preserve">Paróquia de Santa Rita de Cássia  </t>
  </si>
  <si>
    <t xml:space="preserve">Projeto Goold  </t>
  </si>
  <si>
    <t xml:space="preserve">SAICA-Mairinque  </t>
  </si>
  <si>
    <t xml:space="preserve">Santa Casa de Misericórdia (Sorocaba)  </t>
  </si>
  <si>
    <t xml:space="preserve">Toca de Assis - Fraternidade de Alianç </t>
  </si>
  <si>
    <t xml:space="preserve">Vale da Benção - Associação Educacional e Beneficente   </t>
  </si>
  <si>
    <t>Vila dos Velhinhos de Sorocaba</t>
  </si>
  <si>
    <t xml:space="preserve">ACB - Associação Crianças de Belém  </t>
  </si>
  <si>
    <t xml:space="preserve">ADRA - Guadalupe/ ASA  </t>
  </si>
  <si>
    <t>AMAS - Associação Amigos dos Autistas de Sorocaba</t>
  </si>
  <si>
    <t xml:space="preserve">ASFA- Ass. Futebol de Amputados  </t>
  </si>
  <si>
    <t xml:space="preserve">ASS. Maria Antonia Prado  </t>
  </si>
  <si>
    <t xml:space="preserve">Associação Crianças de Belém  </t>
  </si>
  <si>
    <t>Associação de Moredores de Lopes de Oliveira, Vila Helena e Adjacências</t>
  </si>
  <si>
    <t xml:space="preserve">Associação Desportiva Karatê do Towa-KaI </t>
  </si>
  <si>
    <t xml:space="preserve">Associação Isabel Exel Boemer </t>
  </si>
  <si>
    <t xml:space="preserve">Associação Lar Fraterno Irmã Dolores - LAFID </t>
  </si>
  <si>
    <t xml:space="preserve">Associação Sorocaba Futebol de Amputados  </t>
  </si>
  <si>
    <t xml:space="preserve">Atendimento Eventual </t>
  </si>
  <si>
    <t>Casa do Menor de Sorocaba</t>
  </si>
  <si>
    <t xml:space="preserve">CIM - Centro de Integração da Mulher  </t>
  </si>
  <si>
    <t xml:space="preserve">Comunidade Missão Filadéfia </t>
  </si>
  <si>
    <t xml:space="preserve">Comunidade Terapeutica Terras de Sião </t>
  </si>
  <si>
    <t>Conselho Central dos Vicentinos de Sorocaba</t>
  </si>
  <si>
    <t xml:space="preserve">Cooperativa de Reciclagem Votorantim  </t>
  </si>
  <si>
    <t xml:space="preserve">Coopervolt  </t>
  </si>
  <si>
    <t xml:space="preserve">Eventuais  </t>
  </si>
  <si>
    <t xml:space="preserve">Grupo de Apoio a Moradores de Rua - José Roberto Padilha   </t>
  </si>
  <si>
    <t xml:space="preserve">LAFID  </t>
  </si>
  <si>
    <t>Lar Escola Monteiro Lobato - Projeto Renovar</t>
  </si>
  <si>
    <t xml:space="preserve">Lar São Vicente </t>
  </si>
  <si>
    <t xml:space="preserve">Luar - Projeto Assistencial Restaurando Vidas  </t>
  </si>
  <si>
    <t xml:space="preserve">MOMUNES- Movimento de Mulheres Negras de Sorocaba  </t>
  </si>
  <si>
    <t xml:space="preserve">NAEP - Nucleo de Atendimento Psicossocial   </t>
  </si>
  <si>
    <t xml:space="preserve">Ocuoaçao- Santa Rosa </t>
  </si>
  <si>
    <t>Ocupaçao- Paineiras</t>
  </si>
  <si>
    <t xml:space="preserve">PAERV - Projeto Assistência Educacional </t>
  </si>
  <si>
    <t xml:space="preserve">Projeto Cesta Verde - Ocupação Capoavinha  </t>
  </si>
  <si>
    <t>Projeto Cesta Verde - Ocupação Santa Rosa e Nova Sorocaba</t>
  </si>
  <si>
    <t xml:space="preserve">Projeto cesta Verde- Favela Canta Sapo </t>
  </si>
  <si>
    <t xml:space="preserve">SAICA de Mairinque </t>
  </si>
  <si>
    <t xml:space="preserve">Santa Casa de Misericórdia de Sorocaba </t>
  </si>
  <si>
    <t>Toca de Assis - Fraternidade Filhas da Pobreza</t>
  </si>
  <si>
    <t xml:space="preserve">TRANSDORESO - Assistência Pacientes Transplantado Renal  </t>
  </si>
  <si>
    <t xml:space="preserve">Vale da Benção - Associação Educacional e Beneficente - AEBVB </t>
  </si>
  <si>
    <t>COMPILADO DOAÇÕES ABRIL 2021</t>
  </si>
  <si>
    <t>COMPILADO DOAÇÕES MARÇO 2021</t>
  </si>
  <si>
    <t>COMPILADO DOAÇÕES MAIO 2021</t>
  </si>
  <si>
    <t xml:space="preserve">ACAP – Associação Cristã de Assistência Plena  </t>
  </si>
  <si>
    <t>Amigos do Bem de Votorantim</t>
  </si>
  <si>
    <t xml:space="preserve">Associação de Moradores Vila Zacarias </t>
  </si>
  <si>
    <t xml:space="preserve">Associação de Moredores de Lopes de Oliveira, Vila Helena e Adjacências </t>
  </si>
  <si>
    <t xml:space="preserve">Associação Sorocaba Futebol de Amputados </t>
  </si>
  <si>
    <t xml:space="preserve">CAIS - Casa de Apoio e Inclusão Social Amor Divino </t>
  </si>
  <si>
    <t>Casa Aurea dos Velhinhos de Salto de Pirapora</t>
  </si>
  <si>
    <t xml:space="preserve">Casa do Adolecente Votorantim </t>
  </si>
  <si>
    <t xml:space="preserve">Casa Jesus Amor - Alumínio  </t>
  </si>
  <si>
    <t>CIM - Centro de Integração da Mulher</t>
  </si>
  <si>
    <t>Comunidade Missão Filadéfia</t>
  </si>
  <si>
    <t xml:space="preserve">CT Logos Total </t>
  </si>
  <si>
    <t>Grupo de Apoio a Moradores de Rua - José Roberto e Helena  Padilha</t>
  </si>
  <si>
    <t xml:space="preserve">Igreja Pentecostal Jóia de Cristo  </t>
  </si>
  <si>
    <t>Lar Escola Monteiro Lobato - Projeto Renovar  Total</t>
  </si>
  <si>
    <t>LUAR- Associação lugar de Amor e Restauração</t>
  </si>
  <si>
    <t>MOMUNES- Movimento de Mulheres Negras de Sorocaba</t>
  </si>
  <si>
    <t xml:space="preserve">PAERV - Projeto Assistência Educacional  </t>
  </si>
  <si>
    <t>Paróquia Santa Rita</t>
  </si>
  <si>
    <t>Projeto Ação de Caridade - Igreja Assembleia de Deus Maria Antônia Prado  Total</t>
  </si>
  <si>
    <t xml:space="preserve">Projeto Cesta Verde - Ocupação Jd. Paineiras </t>
  </si>
  <si>
    <t xml:space="preserve">Projeto Cesta Verde - Ocupação Santa Rosa e Nova Sorocaba  </t>
  </si>
  <si>
    <t xml:space="preserve">Projeto Cesta Verde- Bairro Piraporinha - Salto de Pirapora </t>
  </si>
  <si>
    <t>Projeto Cesta Verde- Jd. América - Salto de Pirapora</t>
  </si>
  <si>
    <t>Projeto Cesta Verde -Jd. Tatiana</t>
  </si>
  <si>
    <t xml:space="preserve">Projeto Goold- Casa Lar Total </t>
  </si>
  <si>
    <t>TRANSDORESO - Assistência Pacientes Transplantado Renal</t>
  </si>
  <si>
    <t xml:space="preserve">Vale da Benção - Associação Educacional e Beneficente - AEBVB  </t>
  </si>
  <si>
    <t>COMPILADO DOAÇÕES JUNHO 2021</t>
  </si>
  <si>
    <t xml:space="preserve">Açao e Cidadania  </t>
  </si>
  <si>
    <t>ACAP – Associação Cristã de Assistência Plena</t>
  </si>
  <si>
    <t xml:space="preserve">ADRA - Guadalupe/ ASA </t>
  </si>
  <si>
    <t xml:space="preserve">Amigos do Bem de Votorantim  </t>
  </si>
  <si>
    <t>Associação Crianças de Belém</t>
  </si>
  <si>
    <t xml:space="preserve">Associação de Capoeira de Votorantim - VOTOART  </t>
  </si>
  <si>
    <t>Associação de Moradores Vila Zacarias</t>
  </si>
  <si>
    <t xml:space="preserve">Associação Isabel Exel Boemer  </t>
  </si>
  <si>
    <t>Associação Sorocaba Futebol de Amputados - ASFA</t>
  </si>
  <si>
    <t xml:space="preserve">ATENDIMENTO A FAMILIA </t>
  </si>
  <si>
    <t>CAIS - Casa de Apoio e Inclusão Social Amor Divino</t>
  </si>
  <si>
    <t xml:space="preserve">Casa da Mulher </t>
  </si>
  <si>
    <t xml:space="preserve">Casa Jesus Amor - Alumínio </t>
  </si>
  <si>
    <t>Casa Transitória André Luiz</t>
  </si>
  <si>
    <t xml:space="preserve">CEFAS - Centro Familiar de Solidariedade Nossa Senhora Rainha da Paz - </t>
  </si>
  <si>
    <t xml:space="preserve">Centro Familiar de Solidariedade Nossa Senhora Rainha da Paz - CEFAS </t>
  </si>
  <si>
    <t xml:space="preserve">CT-LOGOS </t>
  </si>
  <si>
    <t xml:space="preserve">Grupo de Apoio a Moradores de Rua - José Roberto Padilha </t>
  </si>
  <si>
    <t xml:space="preserve">Igreja Pentecostal Jóia de Cristo </t>
  </si>
  <si>
    <t xml:space="preserve">Istitutos dos Filhos Misericordiosos da Cruz </t>
  </si>
  <si>
    <t xml:space="preserve">Lar São Vicente de Paulo </t>
  </si>
  <si>
    <t xml:space="preserve">LOGOS  </t>
  </si>
  <si>
    <t>Luar - Projeto Assistencial Restaurando Vidas</t>
  </si>
  <si>
    <t xml:space="preserve">Ocupação Habiteto  </t>
  </si>
  <si>
    <t xml:space="preserve">ONG - Ação e Cidadania de Iperó  </t>
  </si>
  <si>
    <t xml:space="preserve">Toca de Assis - Fraternidade Filhas da Pobreza </t>
  </si>
  <si>
    <t xml:space="preserve">VOLUNTARIOS  </t>
  </si>
  <si>
    <t xml:space="preserve">Voz da Mulher  </t>
  </si>
  <si>
    <t>ACAP - Associação Christã de Assistência Plena</t>
  </si>
  <si>
    <t>ADRA - Guadalupe/ ASA</t>
  </si>
  <si>
    <t xml:space="preserve">ASA Promorar - Associação Paulista Sudoeste da IASD - Igrejas  </t>
  </si>
  <si>
    <t>Associação Bola da Vez</t>
  </si>
  <si>
    <t>Associação de Capoeira de Votorantim - VOTOART</t>
  </si>
  <si>
    <t xml:space="preserve">Associação de Moradores Vila Zacarias e Vila Sábia   </t>
  </si>
  <si>
    <t xml:space="preserve">Associação Desportiva Karatê do Towa-Kai </t>
  </si>
  <si>
    <t xml:space="preserve">CAIS - Casa de Apoio E Inclusão Social Amor Divino </t>
  </si>
  <si>
    <t xml:space="preserve">Casa Aurea dos Velhinhos de Salto de Pirapora  </t>
  </si>
  <si>
    <t xml:space="preserve">CASA DA MULHER </t>
  </si>
  <si>
    <t xml:space="preserve">Centro Social Padre Luiz Scrosopi  </t>
  </si>
  <si>
    <t>Centro Social São José Pastoral do Menor - Associação Bom Pastor</t>
  </si>
  <si>
    <t xml:space="preserve">Ceu Azul </t>
  </si>
  <si>
    <t xml:space="preserve">CT-LOGOS  </t>
  </si>
  <si>
    <t xml:space="preserve">eventual  </t>
  </si>
  <si>
    <t xml:space="preserve">INSTITUTO DOS FILHOS MISERICORDIOSOS  </t>
  </si>
  <si>
    <t xml:space="preserve">INSTITUTO DOS FILHOS MISERICORDIOSOS DA CRUZ </t>
  </si>
  <si>
    <t>LAFID - Lar Fraterno Irmã Dolores</t>
  </si>
  <si>
    <t xml:space="preserve">Lar Bethel - Associação Bethel Casas Lares  </t>
  </si>
  <si>
    <t xml:space="preserve">NAEP - Nucleo de Atenção e Emancipação Psicossocial de Votorantim </t>
  </si>
  <si>
    <t xml:space="preserve">Ocupaçao Capovinha </t>
  </si>
  <si>
    <t xml:space="preserve">Pastoral da Promoção Humana Nossa Senhora do Povo </t>
  </si>
  <si>
    <t>Projeto Tenda</t>
  </si>
  <si>
    <t xml:space="preserve">Vale da Benção - Associação Educacional e Beneficente </t>
  </si>
  <si>
    <t>VOLUNTARIOS</t>
  </si>
  <si>
    <t>COMPILADO DOAÇÕES JULHO 2021</t>
  </si>
  <si>
    <t xml:space="preserve">APAE - Associação de Pais e Amigos dos Excepcionais de Sorocaba </t>
  </si>
  <si>
    <t xml:space="preserve">APAE - Associação de Pais e Amigos dos Excepcionais de Votorantim  </t>
  </si>
  <si>
    <t xml:space="preserve">Associação de Moradores Vila Zacarias  </t>
  </si>
  <si>
    <t>Associação Educacional e Beneficente Vale da Benção - AEBVB</t>
  </si>
  <si>
    <t xml:space="preserve">Casa de Belem Votorantim  </t>
  </si>
  <si>
    <t xml:space="preserve">Centro Social São José Pastoral do Menor - Associação Bom Pastor   </t>
  </si>
  <si>
    <t xml:space="preserve">Centro Social São José Pastoral do Menor  </t>
  </si>
  <si>
    <t xml:space="preserve">Ceu Azul  </t>
  </si>
  <si>
    <t xml:space="preserve">Cooperativa de Reciclagem de Votorantim  </t>
  </si>
  <si>
    <t xml:space="preserve">CRAS Ana Paula Heleoterio  </t>
  </si>
  <si>
    <t xml:space="preserve">CRAS Aparecidinha </t>
  </si>
  <si>
    <t>CRAS Brigadeiro Tobias</t>
  </si>
  <si>
    <t xml:space="preserve">CRAS Cajuru </t>
  </si>
  <si>
    <t xml:space="preserve">CRAS Ipitanga </t>
  </si>
  <si>
    <t xml:space="preserve">CRAS Joao Romao </t>
  </si>
  <si>
    <t xml:space="preserve">CRAS Laranjeira  </t>
  </si>
  <si>
    <t>CRAS Nova Esperança</t>
  </si>
  <si>
    <t xml:space="preserve">CRAS São Bento  </t>
  </si>
  <si>
    <t xml:space="preserve">CRAS Vila Helena </t>
  </si>
  <si>
    <t xml:space="preserve">CRAS Vitoria Regia  </t>
  </si>
  <si>
    <t>Educandorio Santo Agostinho</t>
  </si>
  <si>
    <t xml:space="preserve">INSTITUTO DOS FILHOS MISERICORDIOSOS DA CRUZ  </t>
  </si>
  <si>
    <t>Lar Bethel - Associação Bethel Casas Lares</t>
  </si>
  <si>
    <t xml:space="preserve">Ocupaçao Minercal </t>
  </si>
  <si>
    <t xml:space="preserve">Ocupaçao Rosa Luxemburgo  </t>
  </si>
  <si>
    <t>Projeto Cesta Verde - Ocupação Capoavinha</t>
  </si>
  <si>
    <t xml:space="preserve">Projeto Tenda  </t>
  </si>
  <si>
    <t xml:space="preserve">voluntarios </t>
  </si>
  <si>
    <t xml:space="preserve">ACB </t>
  </si>
  <si>
    <t xml:space="preserve">APAE - Associação de Pais e Amigos dos Excepcionais de Votorantim </t>
  </si>
  <si>
    <t xml:space="preserve">Associaçao Beneficente Oncologica de Sorocaba/ ABOS </t>
  </si>
  <si>
    <t>Associação da Santa Casa de Misericórdia - Salto Pirapora</t>
  </si>
  <si>
    <t xml:space="preserve">Associação Lar Fraterno Irmã Dolores - LAFID  </t>
  </si>
  <si>
    <t xml:space="preserve">CAIS - Casa de Apoio e Inclusão Social Amor Divino  </t>
  </si>
  <si>
    <t xml:space="preserve">Casa Aurea dos Velhinhos de Salto de Pirapora l </t>
  </si>
  <si>
    <t>CASA DA MULHER</t>
  </si>
  <si>
    <t xml:space="preserve">Casa de Belem Votorantim </t>
  </si>
  <si>
    <t xml:space="preserve">Centro Comunitário Padre Luiz Scrosopi  </t>
  </si>
  <si>
    <t>CEU AZUL</t>
  </si>
  <si>
    <t xml:space="preserve">Coopervolt </t>
  </si>
  <si>
    <t xml:space="preserve">Instituto dos folhos midericordiosos da cruz </t>
  </si>
  <si>
    <t xml:space="preserve">INSTITUTO EMPODERA </t>
  </si>
  <si>
    <t xml:space="preserve">INTITUTO EMPODERA </t>
  </si>
  <si>
    <t xml:space="preserve">JARDIM ALPES </t>
  </si>
  <si>
    <t xml:space="preserve">Lar Criança Feliz  </t>
  </si>
  <si>
    <t>LOGOS</t>
  </si>
  <si>
    <t>OCUPAÇAO CAPOVINHA</t>
  </si>
  <si>
    <t xml:space="preserve">OCUPAÇAO DANDARA  </t>
  </si>
  <si>
    <t>PAERV - Projeto Assistência Educacional</t>
  </si>
  <si>
    <t>Projeto Ação de Caridade - Igreja Assembleia de Deus Maria Antônia Prado</t>
  </si>
  <si>
    <t xml:space="preserve">Projeto Tembi'u - Aldeia de TapiraI </t>
  </si>
  <si>
    <t xml:space="preserve">PROJETO TENDA </t>
  </si>
  <si>
    <t xml:space="preserve">Toca de Assis - Fraternidade de Aliança  </t>
  </si>
  <si>
    <t>COMPILADO DOAÇÕES SETEMBRO 2021</t>
  </si>
  <si>
    <t>ACB</t>
  </si>
  <si>
    <t xml:space="preserve">AMIZADARIA </t>
  </si>
  <si>
    <t>APAE - Associação de Pais e Amigos dos Excepcionais de Votorantim</t>
  </si>
  <si>
    <t xml:space="preserve">APAE - Votorantim </t>
  </si>
  <si>
    <t>Associação Beneficente Lar Fraterno Irmã Dolores - LAFID</t>
  </si>
  <si>
    <t xml:space="preserve">Associação Criança Feliz  </t>
  </si>
  <si>
    <t>Associação de Moradores do Jardim Ipiranga e Adjacencias</t>
  </si>
  <si>
    <t>Associação de Moradores Vila Zacarias e Vila Sábia</t>
  </si>
  <si>
    <t>Associação lar  Criança Feliz Total</t>
  </si>
  <si>
    <t xml:space="preserve">ATENDIMENTO A FAMILIA  </t>
  </si>
  <si>
    <t>Casa de Belem Votorantim</t>
  </si>
  <si>
    <t xml:space="preserve">CASA DO CONTRA </t>
  </si>
  <si>
    <t xml:space="preserve">Centro Social São José Pastoral do Menor - Associação Bom Pastor </t>
  </si>
  <si>
    <t xml:space="preserve">CEU AZUL </t>
  </si>
  <si>
    <t xml:space="preserve">CIM Mulher - Centro de Integração da Mulher </t>
  </si>
  <si>
    <t>Comunidade Missão Filadélfia</t>
  </si>
  <si>
    <t xml:space="preserve">CRAS  </t>
  </si>
  <si>
    <t xml:space="preserve">EVENTUAL  </t>
  </si>
  <si>
    <t xml:space="preserve">INSTITUTI DOS FILHOS MISERICORDIOSOS DA CRUZ </t>
  </si>
  <si>
    <t xml:space="preserve">LAFID - Lar Fraterno Irmã Dolores </t>
  </si>
  <si>
    <t xml:space="preserve">LOGOS </t>
  </si>
  <si>
    <t xml:space="preserve">NAEP - Nucleo de Atendimento Psicossocial </t>
  </si>
  <si>
    <t>PRJETO TENDA</t>
  </si>
  <si>
    <t>Santa Casa de Misericórdia (Sorocaba)</t>
  </si>
  <si>
    <t xml:space="preserve">AMIZADARIA  </t>
  </si>
  <si>
    <t xml:space="preserve">ASS. CESTA SOLIDARIA </t>
  </si>
  <si>
    <t>ASS. JORGE HETTER</t>
  </si>
  <si>
    <t xml:space="preserve">ASS. Jorge Huether </t>
  </si>
  <si>
    <t xml:space="preserve">ASS. Piraporinha </t>
  </si>
  <si>
    <t xml:space="preserve">Associação Criança Feliz </t>
  </si>
  <si>
    <t xml:space="preserve">Associação de Moradores do Jardim Ipiranga e Adjacencias </t>
  </si>
  <si>
    <t xml:space="preserve">Associação lar  Criança Feliz </t>
  </si>
  <si>
    <t xml:space="preserve">Atendimento Eventual  </t>
  </si>
  <si>
    <t xml:space="preserve">CAMPANHA NATAL SEM FOME </t>
  </si>
  <si>
    <t xml:space="preserve">Casa de Belém de Votorantim   </t>
  </si>
  <si>
    <t>Casa de Belem Votorantim  T</t>
  </si>
  <si>
    <t xml:space="preserve">CASA DO ADOLECENTE  </t>
  </si>
  <si>
    <t>CEFAS</t>
  </si>
  <si>
    <t xml:space="preserve">Conselho Central dos Vicentinos de Sorocaba   </t>
  </si>
  <si>
    <t>Cooperativa de Reciclagem de Votorantim</t>
  </si>
  <si>
    <t>EMPODERA</t>
  </si>
  <si>
    <t>INTITUTO DOS FILHOS MISERICORDIOSOS DA CRUZ</t>
  </si>
  <si>
    <t>INTITUTO EMPODERA</t>
  </si>
  <si>
    <t xml:space="preserve">LEVANTE  </t>
  </si>
  <si>
    <t xml:space="preserve">NOVA ERA  </t>
  </si>
  <si>
    <t xml:space="preserve">OCUP. Dandara </t>
  </si>
  <si>
    <t xml:space="preserve">OCUP. Piraporinha  </t>
  </si>
  <si>
    <t>OCUP.Capovinha</t>
  </si>
  <si>
    <t xml:space="preserve">Projeto Ação de Caridade - Igreja Assembleia de Deus Maria Antônia Prado  </t>
  </si>
  <si>
    <t xml:space="preserve">PROJETO DO CONTRA </t>
  </si>
  <si>
    <t xml:space="preserve">Projeto Goold- Casa Lar  </t>
  </si>
  <si>
    <t>COMPILADO DOAÇÕES NOVEMBRO 2021</t>
  </si>
  <si>
    <t>ACAP - Associação Christã de Assistência Plena Total</t>
  </si>
  <si>
    <t xml:space="preserve">ADV  </t>
  </si>
  <si>
    <t xml:space="preserve">ASS.TIGRINHO  </t>
  </si>
  <si>
    <t xml:space="preserve">Associação Crianças de Belém </t>
  </si>
  <si>
    <t xml:space="preserve">Associação de Moradores Vila Zacarias e Vila Sábia </t>
  </si>
  <si>
    <t xml:space="preserve">ATENDIMENTO A FAMILIAS </t>
  </si>
  <si>
    <t>CAMPANHA NATAL SEM FOME</t>
  </si>
  <si>
    <t>Casa Aurea dos Velhinhos - Salto de Pirapora</t>
  </si>
  <si>
    <t>Centro Social São José Pastoral do Menor - Associação Bom Pastorl</t>
  </si>
  <si>
    <t>COMUNIDADE VIDAS EM FOCO</t>
  </si>
  <si>
    <t xml:space="preserve">coopervolt </t>
  </si>
  <si>
    <t xml:space="preserve">FORNAZARIO  </t>
  </si>
  <si>
    <t xml:space="preserve">Grupo de Apoio a Moradores de Rua - José Roberto Padilha - Bairro dos Morros  </t>
  </si>
  <si>
    <t>PROJETO TENDA</t>
  </si>
  <si>
    <t xml:space="preserve">VOLUNTARIOS </t>
  </si>
  <si>
    <t xml:space="preserve">Ação Amor de Aluminio - Associação de Amparo e Assistencia ao Menor  </t>
  </si>
  <si>
    <t xml:space="preserve">Açao e Cidadania   </t>
  </si>
  <si>
    <t xml:space="preserve">ACAP – Associação Cristã de Assistência Plena </t>
  </si>
  <si>
    <t>ACB - Associação Crianças de Belém Total</t>
  </si>
  <si>
    <t>ANSPAZ - Associação Nossa Senhora Rainha da Paz</t>
  </si>
  <si>
    <t xml:space="preserve">ASFA- Ass. Futebol de Amputados    </t>
  </si>
  <si>
    <t xml:space="preserve">Ass Towa Kai  </t>
  </si>
  <si>
    <t xml:space="preserve">Ass Vila Zacarias   </t>
  </si>
  <si>
    <t xml:space="preserve">Ass. Bom Jesus   </t>
  </si>
  <si>
    <t xml:space="preserve">ASS. Bom Pastor  </t>
  </si>
  <si>
    <t xml:space="preserve">ASS. CESTA SOLIDARIA   </t>
  </si>
  <si>
    <t xml:space="preserve">ASS. JORGE HETTER </t>
  </si>
  <si>
    <t xml:space="preserve">ASS. Piraporinha   </t>
  </si>
  <si>
    <t xml:space="preserve">Ass.Exel Boemer  </t>
  </si>
  <si>
    <t xml:space="preserve">ASS.TIGRINHO   </t>
  </si>
  <si>
    <t xml:space="preserve">Associação de Moradores Vila Zacarias e Vila Sábia  </t>
  </si>
  <si>
    <t xml:space="preserve">Associação lar  Criança Feliz  </t>
  </si>
  <si>
    <t>ATENDIMENTO A FAMILIAS</t>
  </si>
  <si>
    <t>CAIS - Casa de Apoio E Inclusão Social Amor Divino l</t>
  </si>
  <si>
    <t xml:space="preserve">Casa Aurea de Salto de Pirapora  </t>
  </si>
  <si>
    <t xml:space="preserve">Casa Aurea dos Velhinhos - Salto de Pirapora </t>
  </si>
  <si>
    <t xml:space="preserve">Casa Bela  </t>
  </si>
  <si>
    <t xml:space="preserve">CEFAS - Centro Familiar de Solidariedade Nossa Senhora Rainha da Paz </t>
  </si>
  <si>
    <t xml:space="preserve">Centro Comunitário Padre Luiz Scrosopi   </t>
  </si>
  <si>
    <t xml:space="preserve">Cesta verde  </t>
  </si>
  <si>
    <t xml:space="preserve">Cesta Verde Itapeva  </t>
  </si>
  <si>
    <t xml:space="preserve">CEU AZUL  </t>
  </si>
  <si>
    <t xml:space="preserve">Comunidade Missão Filadéfia  </t>
  </si>
  <si>
    <t xml:space="preserve">COMUNIDADE VIDAS EM FOCO </t>
  </si>
  <si>
    <t xml:space="preserve">CRAS    </t>
  </si>
  <si>
    <t xml:space="preserve">CRAS Ana Paula Heleoterio   </t>
  </si>
  <si>
    <t>CRAS Aparecidinha</t>
  </si>
  <si>
    <t xml:space="preserve">CRAS Brigadeiro Tobias  </t>
  </si>
  <si>
    <t>CRAS Cajuru</t>
  </si>
  <si>
    <t xml:space="preserve">CRAS Ipitanga   </t>
  </si>
  <si>
    <t xml:space="preserve">CRAS Nova Esperança </t>
  </si>
  <si>
    <t xml:space="preserve">CRAS São Bento </t>
  </si>
  <si>
    <t xml:space="preserve">CRAS Vitoria Regia    </t>
  </si>
  <si>
    <t xml:space="preserve">FORNAZARIO </t>
  </si>
  <si>
    <t xml:space="preserve">Herois Boa Vontade   </t>
  </si>
  <si>
    <t xml:space="preserve">INSTITUTI DOS FILHOS MISERICORDIOSOS DA CRUZ  </t>
  </si>
  <si>
    <t>INSTITUTO EMPODERA</t>
  </si>
  <si>
    <t>JARDIM ALPES</t>
  </si>
  <si>
    <t xml:space="preserve">Joia de Cristo </t>
  </si>
  <si>
    <t xml:space="preserve">Jovem Herois da Fé - Salto </t>
  </si>
  <si>
    <t xml:space="preserve">Karate   </t>
  </si>
  <si>
    <t xml:space="preserve">Lar Casa Bela  </t>
  </si>
  <si>
    <t xml:space="preserve">NOVA ERA </t>
  </si>
  <si>
    <t xml:space="preserve">OCUP. Dandara  </t>
  </si>
  <si>
    <t xml:space="preserve">OCUP. Piraporinha   </t>
  </si>
  <si>
    <t xml:space="preserve">OCUPAÇAO CAPOVINHA </t>
  </si>
  <si>
    <t xml:space="preserve">OCUPAÇAO DANDARA   </t>
  </si>
  <si>
    <t xml:space="preserve">Ocupaçao Minercal   </t>
  </si>
  <si>
    <t xml:space="preserve">Ocupaçao- Paineiras </t>
  </si>
  <si>
    <t xml:space="preserve">ONG - Ação e Cidadania de Iperó   </t>
  </si>
  <si>
    <t xml:space="preserve">Pastoral da Promoção Humana Nossa Senhora do Povo   </t>
  </si>
  <si>
    <t xml:space="preserve">PRJETO TENDA </t>
  </si>
  <si>
    <t xml:space="preserve">Projeto Cesta Verde - Ocupação Jd. Paineiras  </t>
  </si>
  <si>
    <t xml:space="preserve">Projeto cesta Verde- Favela Canta Sapo  </t>
  </si>
  <si>
    <t xml:space="preserve">Projeto Cesta Verde- Jd. América - Salto de Pirapora  </t>
  </si>
  <si>
    <t xml:space="preserve">Projeto Cesta Verde -Jd. Novo Mundo  </t>
  </si>
  <si>
    <t xml:space="preserve">Projeto Cesta Verde -Jd. Tatiana </t>
  </si>
  <si>
    <t xml:space="preserve">PROJETO DO CONTRA  </t>
  </si>
  <si>
    <t>Projeto Goold- Casa Lar</t>
  </si>
  <si>
    <t>Projeto Tembi'u - Aldeia de Tapirai Total</t>
  </si>
  <si>
    <t xml:space="preserve">Projeto Verde  </t>
  </si>
  <si>
    <t xml:space="preserve">Santa Casa de Misericórdia de Sorocaba  </t>
  </si>
  <si>
    <t xml:space="preserve">Vale da Benção - Associação Educacional e Beneficente - AEBVB  Total </t>
  </si>
  <si>
    <t>ESTOQUE</t>
  </si>
  <si>
    <t>COMPILADO DOAÇÕES AGOSTO 2021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</si>
</sst>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\-??_);_(@_)"/>
    <numFmt numFmtId="165" formatCode="#,##0.00&quot;       &quot;;\-#,##0.00&quot;       &quot;;&quot; -&quot;#&quot;       &quot;;@\ "/>
    <numFmt numFmtId="166" formatCode="#,##0.000"/>
    <numFmt numFmtId="167" formatCode="0.000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i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4"/>
      <color theme="1"/>
      <name val="Arial"/>
      <family val="2"/>
    </font>
    <font>
      <b/>
      <i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2"/>
      <name val="Arial"/>
      <family val="1"/>
    </font>
    <font>
      <b/>
      <i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Arial"/>
      <family val="2"/>
    </font>
    <font>
      <sz val="11"/>
      <name val="Calibri"/>
      <family val="2"/>
      <scheme val="minor"/>
    </font>
    <font>
      <sz val="12"/>
      <color rgb="FF000000"/>
      <name val="Arial"/>
      <family val="2"/>
    </font>
    <font>
      <b/>
      <u/>
      <sz val="11"/>
      <color rgb="FF000000"/>
      <name val="Arial"/>
      <family val="2"/>
    </font>
    <font>
      <b/>
      <u/>
      <sz val="11"/>
      <color rgb="FF0000FF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i/>
      <u/>
      <sz val="10"/>
      <color rgb="FF0000FF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0"/>
      <color theme="1"/>
      <name val="Calibri"/>
      <family val="2"/>
      <scheme val="minor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rgb="FF000000"/>
      <name val="Arial"/>
      <family val="2"/>
    </font>
    <font>
      <b/>
      <u/>
      <sz val="11"/>
      <name val="Arial"/>
      <family val="2"/>
    </font>
    <font>
      <b/>
      <u/>
      <sz val="12"/>
      <color theme="1"/>
      <name val="Arial"/>
      <family val="2"/>
    </font>
    <font>
      <i/>
      <sz val="10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3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39"/>
      </patternFill>
    </fill>
    <fill>
      <patternFill patternType="solid">
        <fgColor theme="9" tint="0.39997558519241921"/>
        <bgColor indexed="13"/>
      </patternFill>
    </fill>
    <fill>
      <patternFill patternType="solid">
        <fgColor theme="9" tint="0.59999389629810485"/>
        <bgColor indexed="13"/>
      </patternFill>
    </fill>
    <fill>
      <patternFill patternType="solid">
        <fgColor theme="9" tint="0.59999389629810485"/>
        <bgColor indexed="39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3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DE4D0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F79646"/>
      </top>
      <bottom style="medium">
        <color rgb="FFF79646"/>
      </bottom>
      <diagonal/>
    </border>
    <border>
      <left/>
      <right/>
      <top style="medium">
        <color rgb="FFF79646"/>
      </top>
      <bottom/>
      <diagonal/>
    </border>
    <border>
      <left/>
      <right/>
      <top/>
      <bottom style="medium">
        <color rgb="FFF79646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7">
    <xf numFmtId="0" fontId="0" fillId="0" borderId="0"/>
    <xf numFmtId="0" fontId="2" fillId="0" borderId="0"/>
    <xf numFmtId="0" fontId="2" fillId="0" borderId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3" fillId="0" borderId="0" applyNumberFormat="0" applyFill="0" applyAlignment="0" applyProtection="0"/>
    <xf numFmtId="164" fontId="6" fillId="0" borderId="0" applyFill="0" applyBorder="0" applyAlignment="0" applyProtection="0"/>
    <xf numFmtId="0" fontId="2" fillId="0" borderId="0"/>
    <xf numFmtId="0" fontId="2" fillId="0" borderId="0"/>
    <xf numFmtId="164" fontId="6" fillId="0" borderId="0" applyFill="0" applyBorder="0" applyAlignment="0" applyProtection="0"/>
    <xf numFmtId="0" fontId="3" fillId="0" borderId="0" applyNumberFormat="0" applyFill="0" applyBorder="0" applyAlignment="0" applyProtection="0"/>
    <xf numFmtId="165" fontId="2" fillId="0" borderId="0" applyFill="0" applyAlignment="0" applyProtection="0"/>
    <xf numFmtId="164" fontId="6" fillId="0" borderId="0" applyFill="0" applyBorder="0" applyAlignment="0" applyProtection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165" fontId="2" fillId="0" borderId="0" applyFill="0" applyAlignment="0" applyProtection="0"/>
    <xf numFmtId="165" fontId="2" fillId="0" borderId="0" applyFill="0" applyAlignment="0" applyProtection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" fillId="0" borderId="0" applyFill="0" applyBorder="0" applyAlignment="0" applyProtection="0"/>
    <xf numFmtId="0" fontId="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" fillId="0" borderId="0" applyFill="0" applyBorder="0" applyAlignment="0" applyProtection="0"/>
    <xf numFmtId="43" fontId="64" fillId="0" borderId="0" applyFill="0" applyBorder="0" applyAlignment="0" applyProtection="0"/>
    <xf numFmtId="43" fontId="2" fillId="0" borderId="0" applyFill="0" applyBorder="0" applyAlignment="0" applyProtection="0"/>
    <xf numFmtId="43" fontId="7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165" fontId="2" fillId="0" borderId="0" applyFill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165" fontId="2" fillId="0" borderId="0" applyFill="0" applyAlignment="0" applyProtection="0"/>
    <xf numFmtId="165" fontId="2" fillId="0" borderId="0" applyFill="0" applyAlignment="0" applyProtection="0"/>
    <xf numFmtId="165" fontId="2" fillId="0" borderId="0" applyFill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</cellStyleXfs>
  <cellXfs count="376">
    <xf numFmtId="0" fontId="0" fillId="0" borderId="0" xfId="0"/>
    <xf numFmtId="0" fontId="8" fillId="0" borderId="0" xfId="0" applyFont="1"/>
    <xf numFmtId="166" fontId="8" fillId="0" borderId="0" xfId="0" applyNumberFormat="1" applyFont="1"/>
    <xf numFmtId="0" fontId="14" fillId="0" borderId="0" xfId="0" applyFont="1"/>
    <xf numFmtId="166" fontId="8" fillId="3" borderId="0" xfId="0" applyNumberFormat="1" applyFont="1" applyFill="1"/>
    <xf numFmtId="0" fontId="8" fillId="3" borderId="0" xfId="0" applyFont="1" applyFill="1"/>
    <xf numFmtId="0" fontId="14" fillId="3" borderId="0" xfId="0" applyFont="1" applyFill="1"/>
    <xf numFmtId="166" fontId="8" fillId="2" borderId="2" xfId="0" applyNumberFormat="1" applyFont="1" applyFill="1" applyBorder="1"/>
    <xf numFmtId="166" fontId="12" fillId="3" borderId="0" xfId="0" applyNumberFormat="1" applyFont="1" applyFill="1" applyBorder="1"/>
    <xf numFmtId="166" fontId="12" fillId="3" borderId="0" xfId="0" applyNumberFormat="1" applyFont="1" applyFill="1"/>
    <xf numFmtId="0" fontId="14" fillId="3" borderId="0" xfId="0" applyFont="1" applyFill="1" applyAlignment="1">
      <alignment horizontal="center"/>
    </xf>
    <xf numFmtId="166" fontId="22" fillId="2" borderId="2" xfId="1" applyNumberFormat="1" applyFont="1" applyFill="1" applyBorder="1"/>
    <xf numFmtId="0" fontId="14" fillId="3" borderId="0" xfId="0" applyFont="1" applyFill="1" applyBorder="1"/>
    <xf numFmtId="166" fontId="8" fillId="3" borderId="0" xfId="0" applyNumberFormat="1" applyFont="1" applyFill="1" applyBorder="1"/>
    <xf numFmtId="0" fontId="8" fillId="3" borderId="0" xfId="0" applyFont="1" applyFill="1" applyBorder="1"/>
    <xf numFmtId="0" fontId="8" fillId="0" borderId="0" xfId="0" applyFont="1" applyAlignment="1">
      <alignment horizontal="center"/>
    </xf>
    <xf numFmtId="166" fontId="19" fillId="3" borderId="0" xfId="0" applyNumberFormat="1" applyFont="1" applyFill="1" applyBorder="1"/>
    <xf numFmtId="3" fontId="23" fillId="6" borderId="2" xfId="0" applyNumberFormat="1" applyFont="1" applyFill="1" applyBorder="1"/>
    <xf numFmtId="3" fontId="23" fillId="2" borderId="2" xfId="0" applyNumberFormat="1" applyFont="1" applyFill="1" applyBorder="1"/>
    <xf numFmtId="3" fontId="0" fillId="4" borderId="2" xfId="0" applyNumberFormat="1" applyFill="1" applyBorder="1"/>
    <xf numFmtId="3" fontId="26" fillId="3" borderId="0" xfId="0" applyNumberFormat="1" applyFont="1" applyFill="1"/>
    <xf numFmtId="166" fontId="8" fillId="6" borderId="2" xfId="0" applyNumberFormat="1" applyFont="1" applyFill="1" applyBorder="1"/>
    <xf numFmtId="166" fontId="8" fillId="6" borderId="2" xfId="0" applyNumberFormat="1" applyFont="1" applyFill="1" applyBorder="1" applyAlignment="1">
      <alignment horizontal="center"/>
    </xf>
    <xf numFmtId="166" fontId="14" fillId="3" borderId="0" xfId="0" applyNumberFormat="1" applyFont="1" applyFill="1"/>
    <xf numFmtId="166" fontId="16" fillId="3" borderId="0" xfId="0" applyNumberFormat="1" applyFont="1" applyFill="1"/>
    <xf numFmtId="166" fontId="19" fillId="3" borderId="15" xfId="0" applyNumberFormat="1" applyFont="1" applyFill="1" applyBorder="1"/>
    <xf numFmtId="166" fontId="19" fillId="3" borderId="16" xfId="0" applyNumberFormat="1" applyFont="1" applyFill="1" applyBorder="1"/>
    <xf numFmtId="0" fontId="8" fillId="0" borderId="0" xfId="0" applyFont="1" applyBorder="1"/>
    <xf numFmtId="0" fontId="14" fillId="2" borderId="20" xfId="0" applyFont="1" applyFill="1" applyBorder="1"/>
    <xf numFmtId="166" fontId="14" fillId="2" borderId="21" xfId="0" applyNumberFormat="1" applyFont="1" applyFill="1" applyBorder="1"/>
    <xf numFmtId="0" fontId="14" fillId="2" borderId="22" xfId="0" applyFont="1" applyFill="1" applyBorder="1" applyAlignment="1">
      <alignment horizontal="center"/>
    </xf>
    <xf numFmtId="0" fontId="14" fillId="2" borderId="13" xfId="0" applyFont="1" applyFill="1" applyBorder="1"/>
    <xf numFmtId="166" fontId="8" fillId="2" borderId="14" xfId="0" applyNumberFormat="1" applyFont="1" applyFill="1" applyBorder="1" applyAlignment="1">
      <alignment horizontal="center"/>
    </xf>
    <xf numFmtId="0" fontId="14" fillId="2" borderId="23" xfId="0" applyFont="1" applyFill="1" applyBorder="1"/>
    <xf numFmtId="166" fontId="8" fillId="2" borderId="24" xfId="0" applyNumberFormat="1" applyFont="1" applyFill="1" applyBorder="1"/>
    <xf numFmtId="166" fontId="8" fillId="2" borderId="25" xfId="0" applyNumberFormat="1" applyFont="1" applyFill="1" applyBorder="1" applyAlignment="1">
      <alignment horizontal="center"/>
    </xf>
    <xf numFmtId="166" fontId="22" fillId="2" borderId="24" xfId="1" applyNumberFormat="1" applyFont="1" applyFill="1" applyBorder="1"/>
    <xf numFmtId="0" fontId="13" fillId="6" borderId="20" xfId="0" applyFont="1" applyFill="1" applyBorder="1" applyAlignment="1">
      <alignment horizontal="center"/>
    </xf>
    <xf numFmtId="0" fontId="13" fillId="6" borderId="21" xfId="0" applyNumberFormat="1" applyFont="1" applyFill="1" applyBorder="1" applyAlignment="1">
      <alignment horizontal="center"/>
    </xf>
    <xf numFmtId="0" fontId="14" fillId="6" borderId="13" xfId="0" applyFont="1" applyFill="1" applyBorder="1"/>
    <xf numFmtId="0" fontId="14" fillId="6" borderId="23" xfId="0" applyFont="1" applyFill="1" applyBorder="1"/>
    <xf numFmtId="166" fontId="8" fillId="6" borderId="24" xfId="0" applyNumberFormat="1" applyFont="1" applyFill="1" applyBorder="1"/>
    <xf numFmtId="166" fontId="8" fillId="6" borderId="24" xfId="0" applyNumberFormat="1" applyFont="1" applyFill="1" applyBorder="1" applyAlignment="1">
      <alignment horizontal="center"/>
    </xf>
    <xf numFmtId="0" fontId="8" fillId="2" borderId="23" xfId="0" applyFont="1" applyFill="1" applyBorder="1"/>
    <xf numFmtId="0" fontId="14" fillId="3" borderId="0" xfId="0" applyNumberFormat="1" applyFont="1" applyFill="1"/>
    <xf numFmtId="0" fontId="8" fillId="3" borderId="0" xfId="0" applyFont="1" applyFill="1" applyAlignment="1">
      <alignment horizontal="center"/>
    </xf>
    <xf numFmtId="0" fontId="8" fillId="3" borderId="0" xfId="0" applyNumberFormat="1" applyFont="1" applyFill="1"/>
    <xf numFmtId="0" fontId="8" fillId="3" borderId="0" xfId="0" applyFont="1" applyFill="1" applyBorder="1" applyAlignment="1">
      <alignment horizontal="center"/>
    </xf>
    <xf numFmtId="3" fontId="0" fillId="0" borderId="0" xfId="0" applyNumberFormat="1"/>
    <xf numFmtId="3" fontId="23" fillId="4" borderId="2" xfId="0" applyNumberFormat="1" applyFont="1" applyFill="1" applyBorder="1" applyAlignment="1">
      <alignment horizontal="center"/>
    </xf>
    <xf numFmtId="3" fontId="23" fillId="2" borderId="2" xfId="0" applyNumberFormat="1" applyFont="1" applyFill="1" applyBorder="1" applyAlignment="1">
      <alignment horizontal="center"/>
    </xf>
    <xf numFmtId="3" fontId="23" fillId="6" borderId="2" xfId="0" applyNumberFormat="1" applyFont="1" applyFill="1" applyBorder="1" applyAlignment="1">
      <alignment horizontal="center"/>
    </xf>
    <xf numFmtId="3" fontId="23" fillId="0" borderId="0" xfId="0" applyNumberFormat="1" applyFont="1"/>
    <xf numFmtId="3" fontId="23" fillId="3" borderId="0" xfId="0" applyNumberFormat="1" applyFont="1" applyFill="1"/>
    <xf numFmtId="3" fontId="0" fillId="3" borderId="0" xfId="0" applyNumberFormat="1" applyFill="1"/>
    <xf numFmtId="3" fontId="26" fillId="3" borderId="0" xfId="0" applyNumberFormat="1" applyFont="1" applyFill="1" applyAlignment="1">
      <alignment horizontal="center"/>
    </xf>
    <xf numFmtId="3" fontId="21" fillId="7" borderId="1" xfId="0" applyNumberFormat="1" applyFont="1" applyFill="1" applyBorder="1" applyAlignment="1">
      <alignment horizontal="center" vertical="center"/>
    </xf>
    <xf numFmtId="3" fontId="7" fillId="8" borderId="3" xfId="1" applyNumberFormat="1" applyFont="1" applyFill="1" applyBorder="1" applyAlignment="1">
      <alignment horizontal="center" vertical="center" wrapText="1"/>
    </xf>
    <xf numFmtId="3" fontId="7" fillId="8" borderId="6" xfId="1" applyNumberFormat="1" applyFont="1" applyFill="1" applyBorder="1" applyAlignment="1">
      <alignment horizontal="center" vertical="center" wrapText="1"/>
    </xf>
    <xf numFmtId="3" fontId="7" fillId="8" borderId="11" xfId="1" applyNumberFormat="1" applyFont="1" applyFill="1" applyBorder="1" applyAlignment="1">
      <alignment horizontal="center" vertical="center" wrapText="1"/>
    </xf>
    <xf numFmtId="3" fontId="7" fillId="8" borderId="9" xfId="1" applyNumberFormat="1" applyFont="1" applyFill="1" applyBorder="1" applyAlignment="1">
      <alignment horizontal="center" vertical="center" wrapText="1"/>
    </xf>
    <xf numFmtId="3" fontId="19" fillId="5" borderId="5" xfId="0" applyNumberFormat="1" applyFont="1" applyFill="1" applyBorder="1"/>
    <xf numFmtId="3" fontId="19" fillId="5" borderId="6" xfId="0" applyNumberFormat="1" applyFont="1" applyFill="1" applyBorder="1"/>
    <xf numFmtId="3" fontId="19" fillId="5" borderId="12" xfId="0" applyNumberFormat="1" applyFont="1" applyFill="1" applyBorder="1"/>
    <xf numFmtId="3" fontId="19" fillId="5" borderId="4" xfId="0" applyNumberFormat="1" applyFont="1" applyFill="1" applyBorder="1"/>
    <xf numFmtId="3" fontId="24" fillId="6" borderId="4" xfId="0" applyNumberFormat="1" applyFont="1" applyFill="1" applyBorder="1" applyAlignment="1">
      <alignment horizontal="right"/>
    </xf>
    <xf numFmtId="3" fontId="25" fillId="3" borderId="0" xfId="0" applyNumberFormat="1" applyFont="1" applyFill="1" applyBorder="1"/>
    <xf numFmtId="3" fontId="23" fillId="3" borderId="0" xfId="0" applyNumberFormat="1" applyFont="1" applyFill="1" applyAlignment="1">
      <alignment horizontal="center"/>
    </xf>
    <xf numFmtId="3" fontId="24" fillId="3" borderId="0" xfId="0" applyNumberFormat="1" applyFont="1" applyFill="1" applyBorder="1" applyAlignment="1">
      <alignment horizontal="right"/>
    </xf>
    <xf numFmtId="3" fontId="21" fillId="7" borderId="2" xfId="0" applyNumberFormat="1" applyFont="1" applyFill="1" applyBorder="1" applyAlignment="1">
      <alignment horizontal="center" vertical="center"/>
    </xf>
    <xf numFmtId="3" fontId="20" fillId="5" borderId="2" xfId="0" applyNumberFormat="1" applyFont="1" applyFill="1" applyBorder="1"/>
    <xf numFmtId="3" fontId="20" fillId="4" borderId="2" xfId="0" applyNumberFormat="1" applyFont="1" applyFill="1" applyBorder="1"/>
    <xf numFmtId="3" fontId="20" fillId="4" borderId="2" xfId="0" applyNumberFormat="1" applyFont="1" applyFill="1" applyBorder="1" applyProtection="1">
      <protection locked="0"/>
    </xf>
    <xf numFmtId="3" fontId="24" fillId="2" borderId="2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center"/>
    </xf>
    <xf numFmtId="3" fontId="29" fillId="3" borderId="0" xfId="0" applyNumberFormat="1" applyFont="1" applyFill="1"/>
    <xf numFmtId="3" fontId="9" fillId="5" borderId="2" xfId="0" applyNumberFormat="1" applyFont="1" applyFill="1" applyBorder="1" applyAlignment="1">
      <alignment horizontal="right"/>
    </xf>
    <xf numFmtId="3" fontId="0" fillId="4" borderId="2" xfId="0" applyNumberFormat="1" applyFill="1" applyBorder="1" applyAlignment="1">
      <alignment horizontal="right"/>
    </xf>
    <xf numFmtId="3" fontId="30" fillId="2" borderId="2" xfId="0" applyNumberFormat="1" applyFont="1" applyFill="1" applyBorder="1" applyAlignment="1">
      <alignment horizontal="right"/>
    </xf>
    <xf numFmtId="3" fontId="30" fillId="2" borderId="2" xfId="0" applyNumberFormat="1" applyFont="1" applyFill="1" applyBorder="1"/>
    <xf numFmtId="166" fontId="22" fillId="3" borderId="0" xfId="1" applyNumberFormat="1" applyFont="1" applyFill="1" applyBorder="1"/>
    <xf numFmtId="166" fontId="8" fillId="3" borderId="0" xfId="0" applyNumberFormat="1" applyFont="1" applyFill="1" applyBorder="1" applyAlignment="1">
      <alignment horizontal="center"/>
    </xf>
    <xf numFmtId="166" fontId="19" fillId="3" borderId="0" xfId="0" applyNumberFormat="1" applyFont="1" applyFill="1" applyBorder="1" applyAlignment="1">
      <alignment horizontal="center"/>
    </xf>
    <xf numFmtId="166" fontId="5" fillId="2" borderId="2" xfId="1" applyNumberFormat="1" applyFont="1" applyFill="1" applyBorder="1"/>
    <xf numFmtId="166" fontId="5" fillId="2" borderId="24" xfId="1" applyNumberFormat="1" applyFont="1" applyFill="1" applyBorder="1"/>
    <xf numFmtId="0" fontId="13" fillId="6" borderId="27" xfId="0" applyNumberFormat="1" applyFont="1" applyFill="1" applyBorder="1" applyAlignment="1">
      <alignment horizontal="center"/>
    </xf>
    <xf numFmtId="166" fontId="8" fillId="6" borderId="4" xfId="0" applyNumberFormat="1" applyFont="1" applyFill="1" applyBorder="1" applyAlignment="1">
      <alignment horizontal="center"/>
    </xf>
    <xf numFmtId="166" fontId="8" fillId="6" borderId="26" xfId="0" applyNumberFormat="1" applyFont="1" applyFill="1" applyBorder="1" applyAlignment="1">
      <alignment horizontal="center"/>
    </xf>
    <xf numFmtId="166" fontId="10" fillId="3" borderId="2" xfId="0" applyNumberFormat="1" applyFont="1" applyFill="1" applyBorder="1"/>
    <xf numFmtId="166" fontId="12" fillId="3" borderId="2" xfId="0" applyNumberFormat="1" applyFont="1" applyFill="1" applyBorder="1"/>
    <xf numFmtId="166" fontId="19" fillId="3" borderId="13" xfId="0" applyNumberFormat="1" applyFont="1" applyFill="1" applyBorder="1"/>
    <xf numFmtId="166" fontId="19" fillId="3" borderId="2" xfId="0" applyNumberFormat="1" applyFont="1" applyFill="1" applyBorder="1" applyAlignment="1">
      <alignment horizontal="right"/>
    </xf>
    <xf numFmtId="166" fontId="19" fillId="3" borderId="2" xfId="0" applyNumberFormat="1" applyFont="1" applyFill="1" applyBorder="1"/>
    <xf numFmtId="166" fontId="19" fillId="12" borderId="2" xfId="0" applyNumberFormat="1" applyFont="1" applyFill="1" applyBorder="1"/>
    <xf numFmtId="166" fontId="19" fillId="3" borderId="14" xfId="0" applyNumberFormat="1" applyFont="1" applyFill="1" applyBorder="1"/>
    <xf numFmtId="166" fontId="18" fillId="3" borderId="2" xfId="0" applyNumberFormat="1" applyFont="1" applyFill="1" applyBorder="1" applyAlignment="1">
      <alignment horizontal="right"/>
    </xf>
    <xf numFmtId="166" fontId="18" fillId="3" borderId="2" xfId="0" applyNumberFormat="1" applyFont="1" applyFill="1" applyBorder="1" applyAlignment="1">
      <alignment horizontal="center"/>
    </xf>
    <xf numFmtId="166" fontId="18" fillId="3" borderId="2" xfId="0" applyNumberFormat="1" applyFont="1" applyFill="1" applyBorder="1"/>
    <xf numFmtId="166" fontId="18" fillId="3" borderId="14" xfId="0" applyNumberFormat="1" applyFont="1" applyFill="1" applyBorder="1"/>
    <xf numFmtId="166" fontId="18" fillId="3" borderId="14" xfId="0" applyNumberFormat="1" applyFont="1" applyFill="1" applyBorder="1" applyAlignment="1">
      <alignment horizontal="right"/>
    </xf>
    <xf numFmtId="166" fontId="27" fillId="3" borderId="2" xfId="0" applyNumberFormat="1" applyFont="1" applyFill="1" applyBorder="1"/>
    <xf numFmtId="166" fontId="12" fillId="13" borderId="0" xfId="0" applyNumberFormat="1" applyFont="1" applyFill="1"/>
    <xf numFmtId="166" fontId="10" fillId="13" borderId="0" xfId="0" applyNumberFormat="1" applyFont="1" applyFill="1"/>
    <xf numFmtId="166" fontId="12" fillId="13" borderId="0" xfId="0" applyNumberFormat="1" applyFont="1" applyFill="1" applyBorder="1"/>
    <xf numFmtId="0" fontId="17" fillId="3" borderId="2" xfId="0" applyNumberFormat="1" applyFont="1" applyFill="1" applyBorder="1" applyAlignment="1">
      <alignment horizontal="center"/>
    </xf>
    <xf numFmtId="166" fontId="10" fillId="13" borderId="0" xfId="0" applyNumberFormat="1" applyFont="1" applyFill="1" applyBorder="1"/>
    <xf numFmtId="166" fontId="10" fillId="3" borderId="13" xfId="0" applyNumberFormat="1" applyFont="1" applyFill="1" applyBorder="1"/>
    <xf numFmtId="166" fontId="10" fillId="3" borderId="14" xfId="0" applyNumberFormat="1" applyFont="1" applyFill="1" applyBorder="1"/>
    <xf numFmtId="166" fontId="12" fillId="3" borderId="2" xfId="0" applyNumberFormat="1" applyFont="1" applyFill="1" applyBorder="1" applyAlignment="1">
      <alignment horizontal="right"/>
    </xf>
    <xf numFmtId="166" fontId="33" fillId="3" borderId="2" xfId="0" applyNumberFormat="1" applyFont="1" applyFill="1" applyBorder="1"/>
    <xf numFmtId="166" fontId="12" fillId="3" borderId="2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/>
    </xf>
    <xf numFmtId="166" fontId="17" fillId="3" borderId="2" xfId="0" applyNumberFormat="1" applyFont="1" applyFill="1" applyBorder="1" applyAlignment="1">
      <alignment horizontal="center"/>
    </xf>
    <xf numFmtId="166" fontId="17" fillId="13" borderId="0" xfId="0" applyNumberFormat="1" applyFont="1" applyFill="1"/>
    <xf numFmtId="166" fontId="27" fillId="13" borderId="0" xfId="0" applyNumberFormat="1" applyFont="1" applyFill="1"/>
    <xf numFmtId="166" fontId="27" fillId="3" borderId="0" xfId="0" applyNumberFormat="1" applyFont="1" applyFill="1"/>
    <xf numFmtId="166" fontId="31" fillId="13" borderId="0" xfId="0" applyNumberFormat="1" applyFont="1" applyFill="1" applyAlignment="1">
      <alignment horizontal="center"/>
    </xf>
    <xf numFmtId="166" fontId="34" fillId="13" borderId="0" xfId="0" applyNumberFormat="1" applyFont="1" applyFill="1"/>
    <xf numFmtId="166" fontId="18" fillId="3" borderId="14" xfId="0" applyNumberFormat="1" applyFont="1" applyFill="1" applyBorder="1" applyAlignment="1">
      <alignment horizontal="center" wrapText="1"/>
    </xf>
    <xf numFmtId="166" fontId="10" fillId="3" borderId="18" xfId="0" applyNumberFormat="1" applyFont="1" applyFill="1" applyBorder="1"/>
    <xf numFmtId="0" fontId="37" fillId="3" borderId="0" xfId="0" applyFont="1" applyFill="1"/>
    <xf numFmtId="0" fontId="37" fillId="0" borderId="0" xfId="0" applyFont="1"/>
    <xf numFmtId="0" fontId="41" fillId="6" borderId="2" xfId="0" applyFont="1" applyFill="1" applyBorder="1" applyAlignment="1">
      <alignment horizontal="right"/>
    </xf>
    <xf numFmtId="4" fontId="37" fillId="3" borderId="0" xfId="0" applyNumberFormat="1" applyFont="1" applyFill="1"/>
    <xf numFmtId="166" fontId="37" fillId="3" borderId="0" xfId="0" applyNumberFormat="1" applyFont="1" applyFill="1"/>
    <xf numFmtId="0" fontId="43" fillId="3" borderId="0" xfId="0" applyFont="1" applyFill="1"/>
    <xf numFmtId="4" fontId="44" fillId="3" borderId="0" xfId="1" applyNumberFormat="1" applyFont="1" applyFill="1" applyBorder="1" applyAlignment="1">
      <alignment horizontal="right"/>
    </xf>
    <xf numFmtId="4" fontId="45" fillId="3" borderId="0" xfId="0" applyNumberFormat="1" applyFont="1" applyFill="1" applyBorder="1" applyAlignment="1">
      <alignment horizontal="right"/>
    </xf>
    <xf numFmtId="166" fontId="45" fillId="3" borderId="0" xfId="0" applyNumberFormat="1" applyFont="1" applyFill="1" applyBorder="1"/>
    <xf numFmtId="166" fontId="43" fillId="3" borderId="0" xfId="0" applyNumberFormat="1" applyFont="1" applyFill="1"/>
    <xf numFmtId="166" fontId="46" fillId="3" borderId="0" xfId="0" applyNumberFormat="1" applyFont="1" applyFill="1"/>
    <xf numFmtId="166" fontId="47" fillId="3" borderId="0" xfId="0" applyNumberFormat="1" applyFont="1" applyFill="1"/>
    <xf numFmtId="0" fontId="48" fillId="3" borderId="0" xfId="0" applyFont="1" applyFill="1"/>
    <xf numFmtId="4" fontId="49" fillId="3" borderId="0" xfId="1" applyNumberFormat="1" applyFont="1" applyFill="1" applyBorder="1" applyAlignment="1">
      <alignment horizontal="right"/>
    </xf>
    <xf numFmtId="166" fontId="41" fillId="3" borderId="0" xfId="0" applyNumberFormat="1" applyFont="1" applyFill="1" applyBorder="1" applyAlignment="1">
      <alignment horizontal="right"/>
    </xf>
    <xf numFmtId="166" fontId="41" fillId="3" borderId="0" xfId="0" applyNumberFormat="1" applyFont="1" applyFill="1" applyBorder="1"/>
    <xf numFmtId="166" fontId="50" fillId="3" borderId="0" xfId="1" applyNumberFormat="1" applyFont="1" applyFill="1" applyBorder="1"/>
    <xf numFmtId="166" fontId="48" fillId="3" borderId="0" xfId="0" applyNumberFormat="1" applyFont="1" applyFill="1"/>
    <xf numFmtId="166" fontId="48" fillId="3" borderId="0" xfId="0" applyNumberFormat="1" applyFont="1" applyFill="1" applyAlignment="1">
      <alignment horizontal="right"/>
    </xf>
    <xf numFmtId="166" fontId="51" fillId="3" borderId="0" xfId="0" applyNumberFormat="1" applyFont="1" applyFill="1"/>
    <xf numFmtId="0" fontId="47" fillId="3" borderId="0" xfId="0" applyFont="1" applyFill="1"/>
    <xf numFmtId="4" fontId="47" fillId="3" borderId="0" xfId="1" applyNumberFormat="1" applyFont="1" applyFill="1" applyBorder="1"/>
    <xf numFmtId="166" fontId="47" fillId="3" borderId="0" xfId="1" applyNumberFormat="1" applyFont="1" applyFill="1" applyBorder="1"/>
    <xf numFmtId="166" fontId="52" fillId="3" borderId="0" xfId="0" applyNumberFormat="1" applyFont="1" applyFill="1"/>
    <xf numFmtId="0" fontId="36" fillId="3" borderId="0" xfId="0" applyFont="1" applyFill="1"/>
    <xf numFmtId="0" fontId="41" fillId="10" borderId="2" xfId="0" applyFont="1" applyFill="1" applyBorder="1" applyAlignment="1">
      <alignment horizontal="center" vertical="center"/>
    </xf>
    <xf numFmtId="4" fontId="42" fillId="9" borderId="9" xfId="1" applyNumberFormat="1" applyFont="1" applyFill="1" applyBorder="1" applyAlignment="1">
      <alignment horizontal="center" vertical="center" wrapText="1"/>
    </xf>
    <xf numFmtId="166" fontId="42" fillId="9" borderId="1" xfId="1" applyNumberFormat="1" applyFont="1" applyFill="1" applyBorder="1" applyAlignment="1">
      <alignment horizontal="center" vertical="center" wrapText="1"/>
    </xf>
    <xf numFmtId="166" fontId="42" fillId="9" borderId="5" xfId="1" applyNumberFormat="1" applyFont="1" applyFill="1" applyBorder="1" applyAlignment="1">
      <alignment horizontal="center" vertical="center" wrapText="1"/>
    </xf>
    <xf numFmtId="166" fontId="42" fillId="9" borderId="2" xfId="1" applyNumberFormat="1" applyFont="1" applyFill="1" applyBorder="1" applyAlignment="1">
      <alignment horizontal="center" vertical="center" wrapText="1"/>
    </xf>
    <xf numFmtId="166" fontId="42" fillId="9" borderId="7" xfId="1" applyNumberFormat="1" applyFont="1" applyFill="1" applyBorder="1" applyAlignment="1">
      <alignment horizontal="center" vertical="center" wrapText="1"/>
    </xf>
    <xf numFmtId="166" fontId="36" fillId="4" borderId="8" xfId="0" applyNumberFormat="1" applyFont="1" applyFill="1" applyBorder="1"/>
    <xf numFmtId="166" fontId="36" fillId="4" borderId="2" xfId="0" applyNumberFormat="1" applyFont="1" applyFill="1" applyBorder="1"/>
    <xf numFmtId="166" fontId="36" fillId="4" borderId="4" xfId="0" applyNumberFormat="1" applyFont="1" applyFill="1" applyBorder="1"/>
    <xf numFmtId="166" fontId="36" fillId="6" borderId="2" xfId="0" applyNumberFormat="1" applyFont="1" applyFill="1" applyBorder="1"/>
    <xf numFmtId="0" fontId="36" fillId="0" borderId="0" xfId="0" applyFont="1"/>
    <xf numFmtId="166" fontId="36" fillId="4" borderId="8" xfId="0" applyNumberFormat="1" applyFont="1" applyFill="1" applyBorder="1" applyAlignment="1">
      <alignment horizontal="right"/>
    </xf>
    <xf numFmtId="166" fontId="36" fillId="4" borderId="2" xfId="0" applyNumberFormat="1" applyFont="1" applyFill="1" applyBorder="1" applyAlignment="1">
      <alignment horizontal="right"/>
    </xf>
    <xf numFmtId="166" fontId="36" fillId="4" borderId="10" xfId="0" applyNumberFormat="1" applyFont="1" applyFill="1" applyBorder="1" applyAlignment="1">
      <alignment horizontal="right"/>
    </xf>
    <xf numFmtId="0" fontId="42" fillId="3" borderId="0" xfId="0" applyFont="1" applyFill="1"/>
    <xf numFmtId="4" fontId="42" fillId="6" borderId="29" xfId="0" applyNumberFormat="1" applyFont="1" applyFill="1" applyBorder="1"/>
    <xf numFmtId="166" fontId="42" fillId="6" borderId="2" xfId="0" applyNumberFormat="1" applyFont="1" applyFill="1" applyBorder="1"/>
    <xf numFmtId="0" fontId="42" fillId="0" borderId="0" xfId="0" applyFont="1"/>
    <xf numFmtId="166" fontId="37" fillId="0" borderId="0" xfId="0" applyNumberFormat="1" applyFont="1"/>
    <xf numFmtId="4" fontId="37" fillId="0" borderId="0" xfId="0" applyNumberFormat="1" applyFont="1"/>
    <xf numFmtId="0" fontId="47" fillId="3" borderId="2" xfId="0" applyFont="1" applyFill="1" applyBorder="1"/>
    <xf numFmtId="4" fontId="47" fillId="14" borderId="2" xfId="1" applyNumberFormat="1" applyFont="1" applyFill="1" applyBorder="1" applyAlignment="1">
      <alignment horizontal="center" vertical="center" wrapText="1"/>
    </xf>
    <xf numFmtId="166" fontId="47" fillId="14" borderId="2" xfId="1" applyNumberFormat="1" applyFont="1" applyFill="1" applyBorder="1" applyAlignment="1">
      <alignment horizontal="center" vertical="center" wrapText="1"/>
    </xf>
    <xf numFmtId="4" fontId="47" fillId="3" borderId="2" xfId="0" applyNumberFormat="1" applyFont="1" applyFill="1" applyBorder="1"/>
    <xf numFmtId="0" fontId="44" fillId="3" borderId="0" xfId="0" applyFont="1" applyFill="1"/>
    <xf numFmtId="0" fontId="44" fillId="3" borderId="0" xfId="0" applyFont="1" applyFill="1" applyAlignment="1">
      <alignment horizontal="right"/>
    </xf>
    <xf numFmtId="4" fontId="44" fillId="3" borderId="0" xfId="0" applyNumberFormat="1" applyFont="1" applyFill="1"/>
    <xf numFmtId="4" fontId="47" fillId="3" borderId="2" xfId="0" applyNumberFormat="1" applyFont="1" applyFill="1" applyBorder="1" applyAlignment="1"/>
    <xf numFmtId="4" fontId="19" fillId="0" borderId="2" xfId="0" applyNumberFormat="1" applyFont="1" applyBorder="1"/>
    <xf numFmtId="0" fontId="10" fillId="13" borderId="0" xfId="0" applyNumberFormat="1" applyFont="1" applyFill="1" applyAlignment="1">
      <alignment horizontal="center"/>
    </xf>
    <xf numFmtId="166" fontId="56" fillId="3" borderId="0" xfId="0" applyNumberFormat="1" applyFont="1" applyFill="1"/>
    <xf numFmtId="0" fontId="40" fillId="3" borderId="0" xfId="0" applyFont="1" applyFill="1" applyAlignment="1">
      <alignment wrapText="1"/>
    </xf>
    <xf numFmtId="166" fontId="40" fillId="3" borderId="0" xfId="0" applyNumberFormat="1" applyFont="1" applyFill="1"/>
    <xf numFmtId="1" fontId="17" fillId="3" borderId="2" xfId="0" applyNumberFormat="1" applyFont="1" applyFill="1" applyBorder="1" applyAlignment="1">
      <alignment horizontal="center"/>
    </xf>
    <xf numFmtId="166" fontId="57" fillId="2" borderId="2" xfId="0" applyNumberFormat="1" applyFont="1" applyFill="1" applyBorder="1"/>
    <xf numFmtId="166" fontId="57" fillId="2" borderId="2" xfId="0" applyNumberFormat="1" applyFont="1" applyFill="1" applyBorder="1" applyAlignment="1">
      <alignment horizontal="center"/>
    </xf>
    <xf numFmtId="0" fontId="58" fillId="2" borderId="2" xfId="0" applyFont="1" applyFill="1" applyBorder="1"/>
    <xf numFmtId="166" fontId="4" fillId="2" borderId="2" xfId="0" applyNumberFormat="1" applyFont="1" applyFill="1" applyBorder="1"/>
    <xf numFmtId="4" fontId="57" fillId="2" borderId="2" xfId="0" applyNumberFormat="1" applyFont="1" applyFill="1" applyBorder="1" applyAlignment="1">
      <alignment horizontal="right" vertical="center"/>
    </xf>
    <xf numFmtId="4" fontId="59" fillId="2" borderId="2" xfId="0" applyNumberFormat="1" applyFont="1" applyFill="1" applyBorder="1" applyAlignment="1">
      <alignment vertical="center"/>
    </xf>
    <xf numFmtId="166" fontId="4" fillId="16" borderId="2" xfId="0" applyNumberFormat="1" applyFont="1" applyFill="1" applyBorder="1"/>
    <xf numFmtId="0" fontId="57" fillId="2" borderId="2" xfId="0" applyFont="1" applyFill="1" applyBorder="1" applyAlignment="1">
      <alignment horizontal="right" vertical="center"/>
    </xf>
    <xf numFmtId="0" fontId="59" fillId="2" borderId="2" xfId="0" applyFont="1" applyFill="1" applyBorder="1" applyAlignment="1">
      <alignment vertical="center"/>
    </xf>
    <xf numFmtId="167" fontId="37" fillId="4" borderId="2" xfId="0" applyNumberFormat="1" applyFont="1" applyFill="1" applyBorder="1" applyAlignment="1">
      <alignment horizontal="right"/>
    </xf>
    <xf numFmtId="4" fontId="40" fillId="3" borderId="0" xfId="0" applyNumberFormat="1" applyFont="1" applyFill="1"/>
    <xf numFmtId="166" fontId="31" fillId="13" borderId="0" xfId="0" applyNumberFormat="1" applyFont="1" applyFill="1"/>
    <xf numFmtId="166" fontId="18" fillId="3" borderId="13" xfId="0" applyNumberFormat="1" applyFont="1" applyFill="1" applyBorder="1" applyAlignment="1">
      <alignment horizontal="right"/>
    </xf>
    <xf numFmtId="166" fontId="18" fillId="3" borderId="15" xfId="0" applyNumberFormat="1" applyFont="1" applyFill="1" applyBorder="1" applyAlignment="1">
      <alignment horizontal="right"/>
    </xf>
    <xf numFmtId="166" fontId="18" fillId="3" borderId="0" xfId="0" applyNumberFormat="1" applyFont="1" applyFill="1" applyBorder="1" applyAlignment="1">
      <alignment horizontal="right"/>
    </xf>
    <xf numFmtId="166" fontId="18" fillId="3" borderId="0" xfId="0" applyNumberFormat="1" applyFont="1" applyFill="1" applyBorder="1"/>
    <xf numFmtId="166" fontId="10" fillId="3" borderId="0" xfId="0" applyNumberFormat="1" applyFont="1" applyFill="1" applyBorder="1"/>
    <xf numFmtId="166" fontId="18" fillId="3" borderId="16" xfId="0" applyNumberFormat="1" applyFont="1" applyFill="1" applyBorder="1"/>
    <xf numFmtId="166" fontId="18" fillId="3" borderId="17" xfId="0" applyNumberFormat="1" applyFont="1" applyFill="1" applyBorder="1" applyAlignment="1">
      <alignment horizontal="right"/>
    </xf>
    <xf numFmtId="166" fontId="18" fillId="3" borderId="18" xfId="0" applyNumberFormat="1" applyFont="1" applyFill="1" applyBorder="1" applyAlignment="1">
      <alignment horizontal="right"/>
    </xf>
    <xf numFmtId="166" fontId="18" fillId="3" borderId="18" xfId="0" applyNumberFormat="1" applyFont="1" applyFill="1" applyBorder="1"/>
    <xf numFmtId="166" fontId="18" fillId="3" borderId="19" xfId="0" applyNumberFormat="1" applyFont="1" applyFill="1" applyBorder="1"/>
    <xf numFmtId="166" fontId="18" fillId="13" borderId="0" xfId="0" applyNumberFormat="1" applyFont="1" applyFill="1" applyBorder="1" applyAlignment="1">
      <alignment horizontal="right"/>
    </xf>
    <xf numFmtId="166" fontId="18" fillId="13" borderId="0" xfId="0" applyNumberFormat="1" applyFont="1" applyFill="1" applyBorder="1"/>
    <xf numFmtId="166" fontId="18" fillId="3" borderId="13" xfId="0" applyNumberFormat="1" applyFont="1" applyFill="1" applyBorder="1" applyAlignment="1">
      <alignment horizontal="center"/>
    </xf>
    <xf numFmtId="166" fontId="18" fillId="3" borderId="2" xfId="0" applyNumberFormat="1" applyFont="1" applyFill="1" applyBorder="1" applyAlignment="1">
      <alignment horizontal="center" wrapText="1"/>
    </xf>
    <xf numFmtId="166" fontId="18" fillId="13" borderId="0" xfId="0" applyNumberFormat="1" applyFont="1" applyFill="1" applyBorder="1" applyAlignment="1">
      <alignment horizontal="center"/>
    </xf>
    <xf numFmtId="166" fontId="18" fillId="3" borderId="0" xfId="0" applyNumberFormat="1" applyFont="1" applyFill="1" applyBorder="1" applyAlignment="1">
      <alignment horizontal="center"/>
    </xf>
    <xf numFmtId="166" fontId="18" fillId="3" borderId="18" xfId="0" applyNumberFormat="1" applyFont="1" applyFill="1" applyBorder="1" applyAlignment="1">
      <alignment horizontal="center"/>
    </xf>
    <xf numFmtId="166" fontId="35" fillId="3" borderId="14" xfId="0" applyNumberFormat="1" applyFont="1" applyFill="1" applyBorder="1" applyAlignment="1">
      <alignment horizontal="right" vertical="center"/>
    </xf>
    <xf numFmtId="166" fontId="35" fillId="3" borderId="16" xfId="0" applyNumberFormat="1" applyFont="1" applyFill="1" applyBorder="1" applyAlignment="1">
      <alignment horizontal="right" vertical="center"/>
    </xf>
    <xf numFmtId="166" fontId="10" fillId="3" borderId="0" xfId="0" applyNumberFormat="1" applyFont="1" applyFill="1" applyBorder="1" applyAlignment="1">
      <alignment horizontal="right"/>
    </xf>
    <xf numFmtId="166" fontId="10" fillId="3" borderId="18" xfId="0" applyNumberFormat="1" applyFont="1" applyFill="1" applyBorder="1" applyAlignment="1">
      <alignment horizontal="right"/>
    </xf>
    <xf numFmtId="166" fontId="35" fillId="3" borderId="19" xfId="0" applyNumberFormat="1" applyFont="1" applyFill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 vertical="center"/>
    </xf>
    <xf numFmtId="166" fontId="60" fillId="3" borderId="16" xfId="0" applyNumberFormat="1" applyFont="1" applyFill="1" applyBorder="1" applyAlignment="1">
      <alignment horizontal="right"/>
    </xf>
    <xf numFmtId="4" fontId="10" fillId="11" borderId="0" xfId="0" applyNumberFormat="1" applyFont="1" applyFill="1" applyBorder="1" applyAlignment="1">
      <alignment horizontal="right" vertical="center"/>
    </xf>
    <xf numFmtId="4" fontId="10" fillId="11" borderId="18" xfId="0" applyNumberFormat="1" applyFont="1" applyFill="1" applyBorder="1" applyAlignment="1">
      <alignment horizontal="right" vertical="center"/>
    </xf>
    <xf numFmtId="166" fontId="60" fillId="3" borderId="19" xfId="0" applyNumberFormat="1" applyFont="1" applyFill="1" applyBorder="1" applyAlignment="1">
      <alignment horizontal="right"/>
    </xf>
    <xf numFmtId="166" fontId="61" fillId="3" borderId="2" xfId="0" applyNumberFormat="1" applyFont="1" applyFill="1" applyBorder="1" applyAlignment="1"/>
    <xf numFmtId="166" fontId="21" fillId="3" borderId="0" xfId="0" applyNumberFormat="1" applyFont="1" applyFill="1" applyAlignment="1">
      <alignment horizontal="right"/>
    </xf>
    <xf numFmtId="0" fontId="40" fillId="3" borderId="0" xfId="0" applyFont="1" applyFill="1" applyBorder="1"/>
    <xf numFmtId="166" fontId="37" fillId="3" borderId="0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166" fontId="13" fillId="3" borderId="0" xfId="0" applyNumberFormat="1" applyFont="1" applyFill="1" applyBorder="1"/>
    <xf numFmtId="166" fontId="62" fillId="3" borderId="0" xfId="0" applyNumberFormat="1" applyFont="1" applyFill="1" applyBorder="1" applyAlignment="1">
      <alignment horizontal="center"/>
    </xf>
    <xf numFmtId="0" fontId="62" fillId="3" borderId="0" xfId="0" applyFont="1" applyFill="1"/>
    <xf numFmtId="4" fontId="37" fillId="3" borderId="2" xfId="0" applyNumberFormat="1" applyFont="1" applyFill="1" applyBorder="1" applyAlignment="1">
      <alignment horizontal="right" vertical="center"/>
    </xf>
    <xf numFmtId="166" fontId="36" fillId="3" borderId="2" xfId="0" applyNumberFormat="1" applyFont="1" applyFill="1" applyBorder="1" applyAlignment="1">
      <alignment horizontal="right"/>
    </xf>
    <xf numFmtId="166" fontId="37" fillId="3" borderId="2" xfId="0" applyNumberFormat="1" applyFont="1" applyFill="1" applyBorder="1" applyAlignment="1">
      <alignment horizontal="right"/>
    </xf>
    <xf numFmtId="4" fontId="39" fillId="3" borderId="2" xfId="0" applyNumberFormat="1" applyFont="1" applyFill="1" applyBorder="1" applyAlignment="1">
      <alignment horizontal="right" vertical="center"/>
    </xf>
    <xf numFmtId="166" fontId="36" fillId="17" borderId="2" xfId="0" applyNumberFormat="1" applyFont="1" applyFill="1" applyBorder="1" applyAlignment="1">
      <alignment horizontal="right"/>
    </xf>
    <xf numFmtId="166" fontId="63" fillId="3" borderId="2" xfId="1" applyNumberFormat="1" applyFont="1" applyFill="1" applyBorder="1" applyAlignment="1">
      <alignment horizontal="right"/>
    </xf>
    <xf numFmtId="166" fontId="40" fillId="3" borderId="2" xfId="0" applyNumberFormat="1" applyFont="1" applyFill="1" applyBorder="1"/>
    <xf numFmtId="166" fontId="38" fillId="3" borderId="2" xfId="1" applyNumberFormat="1" applyFont="1" applyFill="1" applyBorder="1"/>
    <xf numFmtId="166" fontId="42" fillId="3" borderId="2" xfId="0" applyNumberFormat="1" applyFont="1" applyFill="1" applyBorder="1" applyAlignment="1">
      <alignment horizontal="right"/>
    </xf>
    <xf numFmtId="166" fontId="40" fillId="3" borderId="2" xfId="0" applyNumberFormat="1" applyFont="1" applyFill="1" applyBorder="1" applyAlignment="1">
      <alignment horizontal="right"/>
    </xf>
    <xf numFmtId="4" fontId="19" fillId="0" borderId="1" xfId="0" applyNumberFormat="1" applyFont="1" applyBorder="1"/>
    <xf numFmtId="0" fontId="48" fillId="3" borderId="0" xfId="0" applyFont="1" applyFill="1" applyBorder="1" applyAlignment="1">
      <alignment horizontal="center"/>
    </xf>
    <xf numFmtId="166" fontId="40" fillId="3" borderId="0" xfId="0" applyNumberFormat="1" applyFont="1" applyFill="1" applyBorder="1"/>
    <xf numFmtId="0" fontId="12" fillId="0" borderId="0" xfId="0" applyFont="1" applyAlignment="1">
      <alignment horizontal="center"/>
    </xf>
    <xf numFmtId="0" fontId="12" fillId="0" borderId="0" xfId="0" applyFont="1"/>
    <xf numFmtId="166" fontId="12" fillId="0" borderId="2" xfId="0" applyNumberFormat="1" applyFont="1" applyBorder="1" applyAlignment="1">
      <alignment horizontal="right" vertical="center"/>
    </xf>
    <xf numFmtId="0" fontId="65" fillId="3" borderId="0" xfId="0" applyFont="1" applyFill="1"/>
    <xf numFmtId="0" fontId="66" fillId="0" borderId="33" xfId="0" applyFont="1" applyBorder="1" applyAlignment="1">
      <alignment horizontal="center" vertical="center" wrapText="1" readingOrder="1"/>
    </xf>
    <xf numFmtId="166" fontId="66" fillId="0" borderId="33" xfId="0" applyNumberFormat="1" applyFont="1" applyBorder="1" applyAlignment="1">
      <alignment horizontal="center" vertical="center" wrapText="1" readingOrder="1"/>
    </xf>
    <xf numFmtId="0" fontId="65" fillId="0" borderId="0" xfId="0" applyFont="1"/>
    <xf numFmtId="0" fontId="66" fillId="3" borderId="34" xfId="0" applyFont="1" applyFill="1" applyBorder="1" applyAlignment="1">
      <alignment horizontal="center" vertical="center" wrapText="1" readingOrder="1"/>
    </xf>
    <xf numFmtId="166" fontId="66" fillId="3" borderId="34" xfId="0" applyNumberFormat="1" applyFont="1" applyFill="1" applyBorder="1" applyAlignment="1">
      <alignment horizontal="center" vertical="center" wrapText="1" readingOrder="1"/>
    </xf>
    <xf numFmtId="0" fontId="66" fillId="18" borderId="34" xfId="0" applyFont="1" applyFill="1" applyBorder="1" applyAlignment="1">
      <alignment horizontal="center" vertical="center" wrapText="1" readingOrder="1"/>
    </xf>
    <xf numFmtId="166" fontId="67" fillId="18" borderId="34" xfId="0" applyNumberFormat="1" applyFont="1" applyFill="1" applyBorder="1" applyAlignment="1">
      <alignment horizontal="center" vertical="center" wrapText="1" readingOrder="1"/>
    </xf>
    <xf numFmtId="0" fontId="66" fillId="0" borderId="0" xfId="0" applyFont="1" applyAlignment="1">
      <alignment horizontal="center" vertical="center" wrapText="1" readingOrder="1"/>
    </xf>
    <xf numFmtId="166" fontId="67" fillId="0" borderId="0" xfId="0" applyNumberFormat="1" applyFont="1" applyAlignment="1">
      <alignment horizontal="center" vertical="center" wrapText="1" readingOrder="1"/>
    </xf>
    <xf numFmtId="0" fontId="66" fillId="18" borderId="0" xfId="0" applyFont="1" applyFill="1" applyAlignment="1">
      <alignment horizontal="center" vertical="center" wrapText="1" readingOrder="1"/>
    </xf>
    <xf numFmtId="166" fontId="67" fillId="18" borderId="0" xfId="0" applyNumberFormat="1" applyFont="1" applyFill="1" applyAlignment="1">
      <alignment horizontal="center" vertical="center" wrapText="1" readingOrder="1"/>
    </xf>
    <xf numFmtId="0" fontId="66" fillId="3" borderId="0" xfId="0" applyFont="1" applyFill="1" applyAlignment="1">
      <alignment horizontal="center" vertical="center" wrapText="1" readingOrder="1"/>
    </xf>
    <xf numFmtId="166" fontId="65" fillId="0" borderId="0" xfId="0" applyNumberFormat="1" applyFont="1" applyAlignment="1">
      <alignment horizontal="center"/>
    </xf>
    <xf numFmtId="166" fontId="67" fillId="3" borderId="0" xfId="0" applyNumberFormat="1" applyFont="1" applyFill="1" applyAlignment="1">
      <alignment horizontal="center" vertical="center" wrapText="1" readingOrder="1"/>
    </xf>
    <xf numFmtId="0" fontId="66" fillId="4" borderId="0" xfId="0" applyFont="1" applyFill="1" applyAlignment="1">
      <alignment horizontal="center" vertical="center" wrapText="1" readingOrder="1"/>
    </xf>
    <xf numFmtId="166" fontId="65" fillId="4" borderId="0" xfId="0" applyNumberFormat="1" applyFont="1" applyFill="1" applyAlignment="1">
      <alignment horizontal="center"/>
    </xf>
    <xf numFmtId="166" fontId="67" fillId="4" borderId="0" xfId="0" applyNumberFormat="1" applyFont="1" applyFill="1" applyAlignment="1">
      <alignment horizontal="center" vertical="center" wrapText="1" readingOrder="1"/>
    </xf>
    <xf numFmtId="4" fontId="65" fillId="3" borderId="0" xfId="0" applyNumberFormat="1" applyFont="1" applyFill="1"/>
    <xf numFmtId="0" fontId="65" fillId="3" borderId="0" xfId="0" applyFont="1" applyFill="1" applyAlignment="1">
      <alignment horizontal="center"/>
    </xf>
    <xf numFmtId="166" fontId="65" fillId="3" borderId="0" xfId="0" applyNumberFormat="1" applyFont="1" applyFill="1" applyAlignment="1">
      <alignment horizontal="center"/>
    </xf>
    <xf numFmtId="0" fontId="66" fillId="6" borderId="35" xfId="0" applyFont="1" applyFill="1" applyBorder="1" applyAlignment="1">
      <alignment horizontal="center" vertical="center" wrapText="1" readingOrder="1"/>
    </xf>
    <xf numFmtId="166" fontId="66" fillId="6" borderId="35" xfId="0" applyNumberFormat="1" applyFont="1" applyFill="1" applyBorder="1" applyAlignment="1">
      <alignment horizontal="center" vertical="center" wrapText="1" readingOrder="1"/>
    </xf>
    <xf numFmtId="4" fontId="12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167" fontId="12" fillId="0" borderId="2" xfId="0" applyNumberFormat="1" applyFont="1" applyBorder="1" applyAlignment="1">
      <alignment horizontal="right" vertical="center"/>
    </xf>
    <xf numFmtId="4" fontId="18" fillId="0" borderId="0" xfId="1" applyNumberFormat="1" applyFont="1" applyBorder="1"/>
    <xf numFmtId="4" fontId="19" fillId="0" borderId="1" xfId="1" applyNumberFormat="1" applyFont="1" applyBorder="1"/>
    <xf numFmtId="0" fontId="42" fillId="3" borderId="0" xfId="0" applyFont="1" applyFill="1" applyBorder="1"/>
    <xf numFmtId="0" fontId="19" fillId="3" borderId="0" xfId="0" applyFont="1" applyFill="1" applyBorder="1" applyProtection="1">
      <protection locked="0"/>
    </xf>
    <xf numFmtId="0" fontId="20" fillId="3" borderId="0" xfId="0" applyFont="1" applyFill="1" applyBorder="1"/>
    <xf numFmtId="167" fontId="0" fillId="0" borderId="2" xfId="0" applyNumberFormat="1" applyBorder="1"/>
    <xf numFmtId="167" fontId="0" fillId="0" borderId="0" xfId="0" applyNumberFormat="1"/>
    <xf numFmtId="166" fontId="36" fillId="5" borderId="2" xfId="0" applyNumberFormat="1" applyFont="1" applyFill="1" applyBorder="1"/>
    <xf numFmtId="0" fontId="0" fillId="0" borderId="0" xfId="0" applyFont="1"/>
    <xf numFmtId="167" fontId="53" fillId="0" borderId="2" xfId="0" applyNumberFormat="1" applyFont="1" applyBorder="1"/>
    <xf numFmtId="166" fontId="53" fillId="0" borderId="2" xfId="0" applyNumberFormat="1" applyFont="1" applyBorder="1"/>
    <xf numFmtId="166" fontId="53" fillId="11" borderId="2" xfId="0" applyNumberFormat="1" applyFont="1" applyFill="1" applyBorder="1" applyAlignment="1">
      <alignment horizontal="right" vertical="center" wrapText="1"/>
    </xf>
    <xf numFmtId="167" fontId="53" fillId="0" borderId="0" xfId="0" applyNumberFormat="1" applyFont="1"/>
    <xf numFmtId="4" fontId="69" fillId="0" borderId="0" xfId="0" applyNumberFormat="1" applyFont="1"/>
    <xf numFmtId="166" fontId="42" fillId="3" borderId="0" xfId="0" applyNumberFormat="1" applyFont="1" applyFill="1" applyBorder="1"/>
    <xf numFmtId="166" fontId="66" fillId="3" borderId="0" xfId="0" applyNumberFormat="1" applyFont="1" applyFill="1" applyBorder="1" applyAlignment="1">
      <alignment horizontal="center" vertical="center" wrapText="1" readingOrder="1"/>
    </xf>
    <xf numFmtId="0" fontId="66" fillId="3" borderId="0" xfId="0" applyFont="1" applyFill="1" applyBorder="1" applyAlignment="1">
      <alignment horizontal="center" vertical="center" wrapText="1" readingOrder="1"/>
    </xf>
    <xf numFmtId="166" fontId="67" fillId="3" borderId="34" xfId="0" applyNumberFormat="1" applyFont="1" applyFill="1" applyBorder="1" applyAlignment="1">
      <alignment horizontal="center" vertical="center" wrapText="1" readingOrder="1"/>
    </xf>
    <xf numFmtId="167" fontId="0" fillId="0" borderId="0" xfId="0" applyNumberFormat="1" applyFont="1"/>
    <xf numFmtId="4" fontId="19" fillId="0" borderId="1" xfId="1" applyNumberFormat="1" applyFont="1" applyBorder="1"/>
    <xf numFmtId="4" fontId="19" fillId="0" borderId="1" xfId="1" applyNumberFormat="1" applyFont="1" applyBorder="1"/>
    <xf numFmtId="0" fontId="13" fillId="6" borderId="2" xfId="0" applyNumberFormat="1" applyFont="1" applyFill="1" applyBorder="1" applyAlignment="1">
      <alignment horizontal="center"/>
    </xf>
    <xf numFmtId="166" fontId="13" fillId="6" borderId="2" xfId="0" applyNumberFormat="1" applyFont="1" applyFill="1" applyBorder="1" applyAlignment="1">
      <alignment horizontal="center"/>
    </xf>
    <xf numFmtId="166" fontId="13" fillId="6" borderId="2" xfId="0" applyNumberFormat="1" applyFont="1" applyFill="1" applyBorder="1"/>
    <xf numFmtId="166" fontId="10" fillId="13" borderId="0" xfId="0" applyNumberFormat="1" applyFont="1" applyFill="1" applyBorder="1" applyAlignment="1">
      <alignment horizontal="right"/>
    </xf>
    <xf numFmtId="166" fontId="60" fillId="13" borderId="0" xfId="0" applyNumberFormat="1" applyFont="1" applyFill="1" applyBorder="1" applyAlignment="1">
      <alignment horizontal="right"/>
    </xf>
    <xf numFmtId="4" fontId="18" fillId="0" borderId="0" xfId="0" applyNumberFormat="1" applyFont="1" applyBorder="1"/>
    <xf numFmtId="167" fontId="12" fillId="0" borderId="0" xfId="0" applyNumberFormat="1" applyFont="1"/>
    <xf numFmtId="0" fontId="70" fillId="15" borderId="2" xfId="28" applyFont="1" applyFill="1" applyBorder="1"/>
    <xf numFmtId="167" fontId="70" fillId="15" borderId="2" xfId="0" applyNumberFormat="1" applyFont="1" applyFill="1" applyBorder="1"/>
    <xf numFmtId="4" fontId="19" fillId="0" borderId="1" xfId="1" applyNumberFormat="1" applyFont="1" applyBorder="1"/>
    <xf numFmtId="0" fontId="0" fillId="0" borderId="0" xfId="0" applyFont="1" applyAlignment="1">
      <alignment horizontal="center"/>
    </xf>
    <xf numFmtId="4" fontId="48" fillId="0" borderId="0" xfId="0" applyNumberFormat="1" applyFont="1"/>
    <xf numFmtId="166" fontId="42" fillId="9" borderId="3" xfId="1" applyNumberFormat="1" applyFont="1" applyFill="1" applyBorder="1" applyAlignment="1">
      <alignment horizontal="center" vertical="center" wrapText="1"/>
    </xf>
    <xf numFmtId="166" fontId="37" fillId="4" borderId="2" xfId="0" applyNumberFormat="1" applyFont="1" applyFill="1" applyBorder="1" applyAlignment="1">
      <alignment horizontal="right" vertical="center"/>
    </xf>
    <xf numFmtId="166" fontId="39" fillId="4" borderId="2" xfId="0" applyNumberFormat="1" applyFont="1" applyFill="1" applyBorder="1" applyAlignment="1">
      <alignment horizontal="right" vertical="center"/>
    </xf>
    <xf numFmtId="4" fontId="10" fillId="0" borderId="0" xfId="0" applyNumberFormat="1" applyFont="1"/>
    <xf numFmtId="4" fontId="19" fillId="0" borderId="5" xfId="1" applyNumberFormat="1" applyFont="1" applyBorder="1"/>
    <xf numFmtId="166" fontId="18" fillId="3" borderId="4" xfId="0" applyNumberFormat="1" applyFont="1" applyFill="1" applyBorder="1" applyAlignment="1">
      <alignment horizontal="right"/>
    </xf>
    <xf numFmtId="4" fontId="73" fillId="0" borderId="0" xfId="0" applyNumberFormat="1" applyFont="1" applyAlignment="1">
      <alignment vertical="center"/>
    </xf>
    <xf numFmtId="4" fontId="19" fillId="0" borderId="36" xfId="1" applyNumberFormat="1" applyFont="1" applyBorder="1"/>
    <xf numFmtId="166" fontId="18" fillId="3" borderId="10" xfId="0" applyNumberFormat="1" applyFont="1" applyFill="1" applyBorder="1" applyAlignment="1">
      <alignment horizontal="right"/>
    </xf>
    <xf numFmtId="166" fontId="19" fillId="3" borderId="37" xfId="0" applyNumberFormat="1" applyFont="1" applyFill="1" applyBorder="1"/>
    <xf numFmtId="166" fontId="18" fillId="3" borderId="37" xfId="0" applyNumberFormat="1" applyFont="1" applyFill="1" applyBorder="1" applyAlignment="1">
      <alignment horizontal="right"/>
    </xf>
    <xf numFmtId="166" fontId="18" fillId="3" borderId="11" xfId="0" applyNumberFormat="1" applyFont="1" applyFill="1" applyBorder="1" applyAlignment="1">
      <alignment horizontal="center" wrapText="1"/>
    </xf>
    <xf numFmtId="0" fontId="14" fillId="2" borderId="2" xfId="0" applyFont="1" applyFill="1" applyBorder="1"/>
    <xf numFmtId="166" fontId="8" fillId="2" borderId="2" xfId="0" applyNumberFormat="1" applyFont="1" applyFill="1" applyBorder="1" applyAlignment="1">
      <alignment horizontal="center"/>
    </xf>
    <xf numFmtId="166" fontId="14" fillId="2" borderId="2" xfId="0" applyNumberFormat="1" applyFont="1" applyFill="1" applyBorder="1"/>
    <xf numFmtId="166" fontId="14" fillId="2" borderId="2" xfId="0" applyNumberFormat="1" applyFont="1" applyFill="1" applyBorder="1" applyAlignment="1">
      <alignment horizontal="center"/>
    </xf>
    <xf numFmtId="0" fontId="13" fillId="6" borderId="38" xfId="0" applyNumberFormat="1" applyFont="1" applyFill="1" applyBorder="1" applyAlignment="1">
      <alignment horizontal="center"/>
    </xf>
    <xf numFmtId="166" fontId="27" fillId="3" borderId="8" xfId="0" applyNumberFormat="1" applyFont="1" applyFill="1" applyBorder="1"/>
    <xf numFmtId="166" fontId="20" fillId="3" borderId="2" xfId="0" applyNumberFormat="1" applyFont="1" applyFill="1" applyBorder="1" applyAlignment="1">
      <alignment horizontal="right"/>
    </xf>
    <xf numFmtId="4" fontId="12" fillId="0" borderId="19" xfId="0" applyNumberFormat="1" applyFont="1" applyBorder="1" applyAlignment="1">
      <alignment horizontal="right" vertical="center"/>
    </xf>
    <xf numFmtId="0" fontId="12" fillId="0" borderId="19" xfId="0" applyFont="1" applyBorder="1" applyAlignment="1">
      <alignment horizontal="right" vertical="center"/>
    </xf>
    <xf numFmtId="4" fontId="10" fillId="0" borderId="19" xfId="0" applyNumberFormat="1" applyFont="1" applyBorder="1" applyAlignment="1">
      <alignment horizontal="right" vertical="center"/>
    </xf>
    <xf numFmtId="4" fontId="74" fillId="0" borderId="0" xfId="0" applyNumberFormat="1" applyFont="1"/>
    <xf numFmtId="4" fontId="21" fillId="0" borderId="1" xfId="0" applyNumberFormat="1" applyFont="1" applyBorder="1"/>
    <xf numFmtId="166" fontId="18" fillId="0" borderId="0" xfId="1" applyNumberFormat="1" applyFont="1" applyBorder="1"/>
    <xf numFmtId="166" fontId="18" fillId="0" borderId="0" xfId="0" applyNumberFormat="1" applyFont="1" applyBorder="1"/>
    <xf numFmtId="166" fontId="21" fillId="0" borderId="0" xfId="0" applyNumberFormat="1" applyFont="1" applyBorder="1"/>
    <xf numFmtId="166" fontId="10" fillId="11" borderId="0" xfId="0" applyNumberFormat="1" applyFont="1" applyFill="1" applyAlignment="1">
      <alignment horizontal="right" vertical="center"/>
    </xf>
    <xf numFmtId="166" fontId="69" fillId="0" borderId="0" xfId="0" applyNumberFormat="1" applyFont="1"/>
    <xf numFmtId="166" fontId="10" fillId="0" borderId="0" xfId="0" applyNumberFormat="1" applyFont="1"/>
    <xf numFmtId="0" fontId="0" fillId="3" borderId="0" xfId="0" applyFont="1" applyFill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167" fontId="0" fillId="0" borderId="0" xfId="0" applyNumberFormat="1" applyFont="1" applyAlignment="1">
      <alignment horizontal="right"/>
    </xf>
    <xf numFmtId="167" fontId="0" fillId="0" borderId="0" xfId="0" applyNumberFormat="1" applyBorder="1"/>
    <xf numFmtId="4" fontId="19" fillId="0" borderId="2" xfId="1" applyNumberFormat="1" applyFont="1" applyBorder="1"/>
    <xf numFmtId="4" fontId="10" fillId="0" borderId="2" xfId="0" applyNumberFormat="1" applyFont="1" applyBorder="1" applyAlignment="1">
      <alignment horizontal="right" vertical="center"/>
    </xf>
    <xf numFmtId="0" fontId="76" fillId="3" borderId="0" xfId="0" applyFont="1" applyFill="1" applyBorder="1"/>
    <xf numFmtId="166" fontId="77" fillId="0" borderId="0" xfId="0" applyNumberFormat="1" applyFont="1"/>
    <xf numFmtId="0" fontId="32" fillId="4" borderId="2" xfId="0" applyFont="1" applyFill="1" applyBorder="1" applyProtection="1">
      <protection locked="0"/>
    </xf>
    <xf numFmtId="0" fontId="78" fillId="4" borderId="2" xfId="0" applyFont="1" applyFill="1" applyBorder="1"/>
    <xf numFmtId="167" fontId="37" fillId="4" borderId="29" xfId="0" applyNumberFormat="1" applyFont="1" applyFill="1" applyBorder="1" applyAlignment="1">
      <alignment horizontal="right"/>
    </xf>
    <xf numFmtId="4" fontId="21" fillId="0" borderId="0" xfId="0" applyNumberFormat="1" applyFont="1" applyBorder="1"/>
    <xf numFmtId="0" fontId="79" fillId="15" borderId="2" xfId="0" applyFont="1" applyFill="1" applyBorder="1" applyAlignment="1">
      <alignment horizontal="center"/>
    </xf>
    <xf numFmtId="0" fontId="12" fillId="0" borderId="2" xfId="0" applyFont="1" applyBorder="1"/>
    <xf numFmtId="0" fontId="0" fillId="0" borderId="2" xfId="0" applyBorder="1"/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167" fontId="79" fillId="15" borderId="2" xfId="0" applyNumberFormat="1" applyFont="1" applyFill="1" applyBorder="1" applyAlignment="1">
      <alignment horizontal="center"/>
    </xf>
    <xf numFmtId="167" fontId="79" fillId="15" borderId="2" xfId="0" applyNumberFormat="1" applyFont="1" applyFill="1" applyBorder="1" applyAlignment="1"/>
    <xf numFmtId="0" fontId="71" fillId="15" borderId="2" xfId="0" applyFont="1" applyFill="1" applyBorder="1" applyAlignment="1">
      <alignment horizontal="center"/>
    </xf>
    <xf numFmtId="167" fontId="0" fillId="3" borderId="0" xfId="0" applyNumberFormat="1" applyFill="1" applyBorder="1"/>
    <xf numFmtId="167" fontId="79" fillId="3" borderId="0" xfId="0" applyNumberFormat="1" applyFont="1" applyFill="1" applyBorder="1" applyAlignment="1"/>
    <xf numFmtId="0" fontId="71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0" borderId="0" xfId="0" applyBorder="1"/>
    <xf numFmtId="0" fontId="0" fillId="0" borderId="2" xfId="0" applyBorder="1"/>
    <xf numFmtId="0" fontId="0" fillId="0" borderId="2" xfId="0" applyBorder="1"/>
    <xf numFmtId="0" fontId="0" fillId="0" borderId="0" xfId="0"/>
    <xf numFmtId="0" fontId="0" fillId="0" borderId="2" xfId="0" applyBorder="1"/>
    <xf numFmtId="166" fontId="65" fillId="3" borderId="0" xfId="0" applyNumberFormat="1" applyFont="1" applyFill="1"/>
    <xf numFmtId="0" fontId="44" fillId="3" borderId="3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18" xfId="0" applyFont="1" applyFill="1" applyBorder="1" applyAlignment="1">
      <alignment horizontal="center" vertical="center"/>
    </xf>
    <xf numFmtId="166" fontId="15" fillId="3" borderId="0" xfId="0" applyNumberFormat="1" applyFont="1" applyFill="1" applyAlignment="1">
      <alignment horizontal="center"/>
    </xf>
    <xf numFmtId="0" fontId="28" fillId="3" borderId="18" xfId="0" applyNumberFormat="1" applyFont="1" applyFill="1" applyBorder="1" applyAlignment="1">
      <alignment horizontal="center" vertical="center"/>
    </xf>
    <xf numFmtId="0" fontId="28" fillId="3" borderId="31" xfId="0" applyNumberFormat="1" applyFont="1" applyFill="1" applyBorder="1" applyAlignment="1">
      <alignment horizontal="center" vertical="center"/>
    </xf>
    <xf numFmtId="0" fontId="28" fillId="3" borderId="28" xfId="0" applyNumberFormat="1" applyFont="1" applyFill="1" applyBorder="1" applyAlignment="1">
      <alignment horizontal="center" vertical="center"/>
    </xf>
    <xf numFmtId="0" fontId="28" fillId="3" borderId="32" xfId="0" applyNumberFormat="1" applyFont="1" applyFill="1" applyBorder="1" applyAlignment="1">
      <alignment horizontal="center" vertical="center"/>
    </xf>
    <xf numFmtId="0" fontId="68" fillId="15" borderId="2" xfId="0" applyFont="1" applyFill="1" applyBorder="1" applyAlignment="1">
      <alignment horizontal="center" vertical="center"/>
    </xf>
    <xf numFmtId="0" fontId="81" fillId="15" borderId="2" xfId="0" applyFont="1" applyFill="1" applyBorder="1" applyAlignment="1">
      <alignment horizontal="center" vertical="center"/>
    </xf>
    <xf numFmtId="0" fontId="80" fillId="15" borderId="2" xfId="0" applyFont="1" applyFill="1" applyBorder="1" applyAlignment="1">
      <alignment horizontal="center" vertical="center"/>
    </xf>
    <xf numFmtId="0" fontId="75" fillId="15" borderId="2" xfId="0" applyFont="1" applyFill="1" applyBorder="1" applyAlignment="1">
      <alignment horizontal="center" vertical="center"/>
    </xf>
    <xf numFmtId="0" fontId="70" fillId="15" borderId="2" xfId="0" applyFont="1" applyFill="1" applyBorder="1" applyAlignment="1">
      <alignment horizontal="center" vertical="center"/>
    </xf>
    <xf numFmtId="0" fontId="66" fillId="3" borderId="33" xfId="0" applyFont="1" applyFill="1" applyBorder="1" applyAlignment="1">
      <alignment horizontal="center" vertical="center" wrapText="1" readingOrder="1"/>
    </xf>
  </cellXfs>
  <cellStyles count="57">
    <cellStyle name="Normal" xfId="0" builtinId="0"/>
    <cellStyle name="Normal 10" xfId="33"/>
    <cellStyle name="Normal 2" xfId="1"/>
    <cellStyle name="Normal 2 2" xfId="2"/>
    <cellStyle name="Normal 2 3" xfId="10"/>
    <cellStyle name="Normal 2 4" xfId="31"/>
    <cellStyle name="Normal 2 5" xfId="38"/>
    <cellStyle name="Normal 3" xfId="9"/>
    <cellStyle name="Normal 3 2" xfId="16"/>
    <cellStyle name="Normal 4" xfId="15"/>
    <cellStyle name="Normal 4 2" xfId="18"/>
    <cellStyle name="Normal 4 3" xfId="24"/>
    <cellStyle name="Normal 4 4" xfId="25"/>
    <cellStyle name="Normal 4 5" xfId="23"/>
    <cellStyle name="Normal 4 6" xfId="34"/>
    <cellStyle name="Normal 5" xfId="19"/>
    <cellStyle name="Normal 6" xfId="17"/>
    <cellStyle name="Normal 7" xfId="22"/>
    <cellStyle name="Normal 7 2" xfId="28"/>
    <cellStyle name="Normal 7 3" xfId="29"/>
    <cellStyle name="Normal 7 4" xfId="35"/>
    <cellStyle name="Normal 8" xfId="26"/>
    <cellStyle name="Normal 8 2" xfId="30"/>
    <cellStyle name="Normal 8 3" xfId="36"/>
    <cellStyle name="Normal 9" xfId="27"/>
    <cellStyle name="Normal 9 2" xfId="37"/>
    <cellStyle name="Resultado" xfId="12"/>
    <cellStyle name="Resultado 1" xfId="3"/>
    <cellStyle name="Resultado 2" xfId="4"/>
    <cellStyle name="Resultado 3" xfId="5"/>
    <cellStyle name="Resultado 4" xfId="6"/>
    <cellStyle name="Resultado 8" xfId="7"/>
    <cellStyle name="Separador de milhares 2" xfId="14"/>
    <cellStyle name="Separador de milhares 2 2" xfId="8"/>
    <cellStyle name="Separador de milhares 2 2 2" xfId="43"/>
    <cellStyle name="Separador de milhares 2 3" xfId="11"/>
    <cellStyle name="Separador de milhares 2 4" xfId="32"/>
    <cellStyle name="Separador de milhares 2 5" xfId="39"/>
    <cellStyle name="Separador de milhares 2 6" xfId="45"/>
    <cellStyle name="Separador de milhares 3" xfId="13"/>
    <cellStyle name="Separador de milhares 3 2" xfId="47"/>
    <cellStyle name="Separador de milhares 3 2 2" xfId="51"/>
    <cellStyle name="Separador de milhares 3 3" xfId="46"/>
    <cellStyle name="Separador de milhares 3 3 2" xfId="54"/>
    <cellStyle name="Separador de milhares 4" xfId="21"/>
    <cellStyle name="Separador de milhares 4 2" xfId="52"/>
    <cellStyle name="Separador de milhares 4 3" xfId="48"/>
    <cellStyle name="Separador de milhares 5" xfId="20"/>
    <cellStyle name="Separador de milhares 5 2" xfId="53"/>
    <cellStyle name="Separador de milhares 5 3" xfId="49"/>
    <cellStyle name="Separador de milhares 6" xfId="44"/>
    <cellStyle name="Separador de milhares 7" xfId="50"/>
    <cellStyle name="Vírgula 2" xfId="40"/>
    <cellStyle name="Vírgula 2 2" xfId="55"/>
    <cellStyle name="Vírgula 3" xfId="41"/>
    <cellStyle name="Vírgula 4" xfId="42"/>
    <cellStyle name="Vírgula 4 2" xfId="56"/>
  </cellStyles>
  <dxfs count="0"/>
  <tableStyles count="0" defaultTableStyle="TableStyleMedium9" defaultPivotStyle="PivotStyleLight16"/>
  <colors>
    <mruColors>
      <color rgb="FF0000FF"/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PLANILHAS%20SUPERMERCADOS%202013\3-%20MAR&#199;O\MAR&#199;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PLANILHAS%20SUPERMERCADOS%202013\1-JANEIRO\1%20-%20UNIDADE%20C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PLANILHAS%20SUPERMERCADOS%202013\2-%20FEVEREIRO\2%20-%20UNIDAD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PLANILHAS%20SUPERMERCADOS%202013\10%20-%20OUTUBRO\10%20-%20UNIDAD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PLANILHAS%20SUPERMERCADOS%202013\11-%20NOVEMBRO\11%20-%20UNIDAD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PLANILHAS%20SUPERMERCADOS%202013\12%20-%20DEZEMBRO\12%20-%20UNIDAD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PLANILHAS%20SUPERMERCADOS%202013\3-%20MAR&#199;O\3%20-%20UNIDAD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PLANILHAS%20SUPERMERCADOS%202013\6-%20JUNHO\6%20-%20UNIDAD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PLANILHAS%20SUPERMERCADOS%202013\4-%20ABRIL\ABR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PLANILHAS%20SUPERMERCADOS%202013\5-%20MAIO\MAI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PLANILHAS%20SUPERMERCADOS%202013\6-%20JUNHO\JUNH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PLANILHAS%20SUPERMERCADOS%202013\7-%20JULHO\JULH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PLANILHAS%20SUPERMERCADOS%202013\8-%20AGOSTO\AGOST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PLANILHAS%20SUPERMERCADOS%202013\9-%20SETEMBRO\SETEMBR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PLANILHAS%20SUPERMERCADOS%202013\10%20-%20OUTUBRO\OUTUB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1-CONTROLE%20DE%20DOA&#199;&#213;ES/BALAN&#199;O%202017/BALAN&#199;O%20GERAL%20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ribuição"/>
      <sheetName val="Doação"/>
      <sheetName val="Total"/>
      <sheetName val="ENTIDADES BENEFICIADAS"/>
      <sheetName val="PRODUTOS"/>
      <sheetName val="DOADORES"/>
    </sheetNames>
    <sheetDataSet>
      <sheetData sheetId="0" refreshError="1"/>
      <sheetData sheetId="1" refreshError="1"/>
      <sheetData sheetId="2" refreshError="1">
        <row r="8">
          <cell r="B8">
            <v>734.8</v>
          </cell>
        </row>
        <row r="25">
          <cell r="B25">
            <v>11295.44</v>
          </cell>
        </row>
        <row r="27">
          <cell r="B27">
            <v>10920.150000000003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ontribuições"/>
      <sheetName val="Doações"/>
      <sheetName val="Totais_mês"/>
      <sheetName val="DOADO POR ENTIDADE"/>
      <sheetName val="ENTIDADES BENEFICIADAS"/>
      <sheetName val="PRODUTOS"/>
      <sheetName val="DOADORES"/>
      <sheetName val="Plan1"/>
    </sheetNames>
    <sheetDataSet>
      <sheetData sheetId="0" refreshError="1"/>
      <sheetData sheetId="1" refreshError="1"/>
      <sheetData sheetId="2">
        <row r="3">
          <cell r="C3">
            <v>32</v>
          </cell>
          <cell r="F3">
            <v>1232</v>
          </cell>
        </row>
        <row r="4">
          <cell r="C4">
            <v>612</v>
          </cell>
          <cell r="F4">
            <v>97</v>
          </cell>
        </row>
        <row r="5">
          <cell r="C5">
            <v>131</v>
          </cell>
          <cell r="F5">
            <v>64</v>
          </cell>
        </row>
        <row r="6">
          <cell r="C6">
            <v>675</v>
          </cell>
          <cell r="F6">
            <v>262</v>
          </cell>
        </row>
        <row r="7">
          <cell r="C7">
            <v>22</v>
          </cell>
          <cell r="F7">
            <v>4</v>
          </cell>
        </row>
        <row r="8">
          <cell r="C8">
            <v>126</v>
          </cell>
          <cell r="F8">
            <v>0</v>
          </cell>
        </row>
        <row r="10">
          <cell r="C10">
            <v>131</v>
          </cell>
        </row>
        <row r="11">
          <cell r="C11">
            <v>37</v>
          </cell>
        </row>
        <row r="15">
          <cell r="C15">
            <v>1796</v>
          </cell>
        </row>
        <row r="16">
          <cell r="C16">
            <v>26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ontribuições"/>
      <sheetName val="Doações"/>
      <sheetName val="Totais_mês"/>
      <sheetName val="Doado por Entidade"/>
      <sheetName val="ENTIDADES BENEFICIADAS"/>
      <sheetName val="PRODUTOS"/>
      <sheetName val="DOADORES"/>
    </sheetNames>
    <sheetDataSet>
      <sheetData sheetId="0" refreshError="1"/>
      <sheetData sheetId="1" refreshError="1"/>
      <sheetData sheetId="2">
        <row r="3">
          <cell r="C3">
            <v>35</v>
          </cell>
          <cell r="F3">
            <v>591</v>
          </cell>
        </row>
        <row r="4">
          <cell r="C4">
            <v>365</v>
          </cell>
          <cell r="F4">
            <v>0</v>
          </cell>
        </row>
        <row r="5">
          <cell r="C5">
            <v>61</v>
          </cell>
          <cell r="F5">
            <v>438</v>
          </cell>
        </row>
        <row r="6">
          <cell r="C6">
            <v>483</v>
          </cell>
          <cell r="F6">
            <v>87</v>
          </cell>
        </row>
        <row r="7">
          <cell r="C7">
            <v>2</v>
          </cell>
          <cell r="F7">
            <v>103</v>
          </cell>
        </row>
        <row r="8">
          <cell r="C8">
            <v>190</v>
          </cell>
        </row>
        <row r="9">
          <cell r="C9">
            <v>50</v>
          </cell>
          <cell r="F9">
            <v>0</v>
          </cell>
        </row>
        <row r="10">
          <cell r="C10">
            <v>10</v>
          </cell>
        </row>
        <row r="11">
          <cell r="C11">
            <v>23</v>
          </cell>
        </row>
        <row r="14">
          <cell r="C14">
            <v>1219</v>
          </cell>
        </row>
        <row r="15">
          <cell r="C15">
            <v>1014</v>
          </cell>
        </row>
        <row r="16">
          <cell r="C16">
            <v>205</v>
          </cell>
        </row>
      </sheetData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ontribuições"/>
      <sheetName val="Doações"/>
      <sheetName val="Totais_mês"/>
      <sheetName val="ENTIDADES BENEFICIADAS"/>
      <sheetName val="PRODUTOS"/>
      <sheetName val="DOADORES"/>
      <sheetName val="Plan1"/>
    </sheetNames>
    <sheetDataSet>
      <sheetData sheetId="0" refreshError="1"/>
      <sheetData sheetId="1" refreshError="1"/>
      <sheetData sheetId="2">
        <row r="7">
          <cell r="C7">
            <v>472</v>
          </cell>
        </row>
        <row r="8">
          <cell r="C8">
            <v>6652</v>
          </cell>
          <cell r="F8">
            <v>936</v>
          </cell>
        </row>
        <row r="9">
          <cell r="C9">
            <v>208</v>
          </cell>
          <cell r="F9">
            <v>0</v>
          </cell>
        </row>
        <row r="10">
          <cell r="C10">
            <v>229</v>
          </cell>
          <cell r="F10">
            <v>274</v>
          </cell>
        </row>
        <row r="11">
          <cell r="C11">
            <v>22</v>
          </cell>
          <cell r="F11">
            <v>21</v>
          </cell>
        </row>
        <row r="12">
          <cell r="C12">
            <v>83</v>
          </cell>
          <cell r="F12">
            <v>504</v>
          </cell>
        </row>
        <row r="13">
          <cell r="C13">
            <v>41</v>
          </cell>
          <cell r="F13">
            <v>176</v>
          </cell>
        </row>
        <row r="14">
          <cell r="C14">
            <v>80</v>
          </cell>
          <cell r="F14">
            <v>5975</v>
          </cell>
        </row>
        <row r="15">
          <cell r="C15">
            <v>99</v>
          </cell>
        </row>
        <row r="18">
          <cell r="C18">
            <v>7886</v>
          </cell>
        </row>
        <row r="19">
          <cell r="C19">
            <v>7790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ontribuições"/>
      <sheetName val="Doações"/>
      <sheetName val="Totais_mês"/>
      <sheetName val="ENTIDADES BENEFICIADAS"/>
      <sheetName val="PRODUTOS"/>
      <sheetName val="DOADORES"/>
    </sheetNames>
    <sheetDataSet>
      <sheetData sheetId="0" refreshError="1"/>
      <sheetData sheetId="1" refreshError="1"/>
      <sheetData sheetId="2">
        <row r="8">
          <cell r="C8">
            <v>28</v>
          </cell>
          <cell r="F8">
            <v>363</v>
          </cell>
        </row>
        <row r="9">
          <cell r="C9">
            <v>2384</v>
          </cell>
          <cell r="F9">
            <v>231</v>
          </cell>
        </row>
        <row r="10">
          <cell r="C10">
            <v>132</v>
          </cell>
          <cell r="F10">
            <v>215</v>
          </cell>
        </row>
        <row r="11">
          <cell r="C11">
            <v>260</v>
          </cell>
          <cell r="F11">
            <v>219</v>
          </cell>
        </row>
        <row r="12">
          <cell r="C12">
            <v>12</v>
          </cell>
          <cell r="F12">
            <v>117</v>
          </cell>
        </row>
        <row r="13">
          <cell r="C13">
            <v>64</v>
          </cell>
          <cell r="F13">
            <v>1890</v>
          </cell>
        </row>
        <row r="14">
          <cell r="C14">
            <v>21</v>
          </cell>
        </row>
        <row r="15">
          <cell r="C15">
            <v>85</v>
          </cell>
        </row>
        <row r="16">
          <cell r="C16">
            <v>49</v>
          </cell>
        </row>
        <row r="19">
          <cell r="C19">
            <v>3035</v>
          </cell>
        </row>
        <row r="20">
          <cell r="C20">
            <v>2975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Contribuições"/>
      <sheetName val="Doações"/>
      <sheetName val="Totais_mês"/>
      <sheetName val="ENTIDADES BENEFICIADAS"/>
      <sheetName val="PRODUTOS"/>
      <sheetName val="DOADORES"/>
    </sheetNames>
    <sheetDataSet>
      <sheetData sheetId="0" refreshError="1"/>
      <sheetData sheetId="1" refreshError="1"/>
      <sheetData sheetId="2">
        <row r="8">
          <cell r="C8">
            <v>51</v>
          </cell>
          <cell r="F8">
            <v>501</v>
          </cell>
        </row>
        <row r="9">
          <cell r="C9">
            <v>325</v>
          </cell>
          <cell r="F9">
            <v>147</v>
          </cell>
        </row>
        <row r="10">
          <cell r="C10">
            <v>101</v>
          </cell>
          <cell r="F10">
            <v>11</v>
          </cell>
        </row>
        <row r="11">
          <cell r="C11">
            <v>232</v>
          </cell>
          <cell r="F11">
            <v>0</v>
          </cell>
        </row>
        <row r="12">
          <cell r="C12">
            <v>24</v>
          </cell>
          <cell r="F12">
            <v>0</v>
          </cell>
        </row>
        <row r="13">
          <cell r="C13">
            <v>29</v>
          </cell>
          <cell r="F13">
            <v>202</v>
          </cell>
        </row>
        <row r="14">
          <cell r="C14">
            <v>69</v>
          </cell>
          <cell r="F14">
            <v>103</v>
          </cell>
        </row>
        <row r="15">
          <cell r="C15">
            <v>97</v>
          </cell>
        </row>
        <row r="16">
          <cell r="C16">
            <v>36</v>
          </cell>
        </row>
        <row r="19">
          <cell r="C19">
            <v>964</v>
          </cell>
        </row>
        <row r="20">
          <cell r="C20">
            <v>902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ontribuições"/>
      <sheetName val="Doações"/>
      <sheetName val="Totais_mês"/>
      <sheetName val="ENTIDADES BENEFICIADAS"/>
      <sheetName val="PRODUTOS"/>
      <sheetName val="DOADORES"/>
    </sheetNames>
    <sheetDataSet>
      <sheetData sheetId="0" refreshError="1"/>
      <sheetData sheetId="1" refreshError="1"/>
      <sheetData sheetId="2">
        <row r="15">
          <cell r="C15">
            <v>1686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Contribuições"/>
      <sheetName val="Doações"/>
      <sheetName val="Totais_mês"/>
      <sheetName val="ENTIDADES BENEFICIADAS"/>
      <sheetName val="PRODUTOS"/>
      <sheetName val="DOADORES"/>
    </sheetNames>
    <sheetDataSet>
      <sheetData sheetId="0">
        <row r="292">
          <cell r="G292">
            <v>259</v>
          </cell>
        </row>
        <row r="293">
          <cell r="G293">
            <v>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tribuição"/>
      <sheetName val="Doação"/>
      <sheetName val="Total"/>
      <sheetName val="ENTIDADES BENEFICIADAS"/>
      <sheetName val="PRODUTOS"/>
      <sheetName val="DOADORES"/>
    </sheetNames>
    <sheetDataSet>
      <sheetData sheetId="0" refreshError="1"/>
      <sheetData sheetId="1" refreshError="1"/>
      <sheetData sheetId="2" refreshError="1">
        <row r="23">
          <cell r="B23">
            <v>8862.24</v>
          </cell>
        </row>
        <row r="24">
          <cell r="B24">
            <v>8387.7899999999972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ntribuição"/>
      <sheetName val="Doação"/>
      <sheetName val="Total"/>
      <sheetName val="ENTIDADES BENEFICIADAS"/>
      <sheetName val="PRODUTOS"/>
      <sheetName val="DOADORES"/>
    </sheetNames>
    <sheetDataSet>
      <sheetData sheetId="0" refreshError="1"/>
      <sheetData sheetId="1" refreshError="1"/>
      <sheetData sheetId="2" refreshError="1">
        <row r="6">
          <cell r="B6">
            <v>409.30999999999995</v>
          </cell>
        </row>
        <row r="24">
          <cell r="B24">
            <v>12492.905000000001</v>
          </cell>
        </row>
        <row r="25">
          <cell r="B25">
            <v>12460.750000000004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ontribuição"/>
      <sheetName val="Doação"/>
      <sheetName val="Total"/>
      <sheetName val="ENTIDADES BENEFICIADAS"/>
      <sheetName val="PRODUTOS"/>
      <sheetName val="DOADORES"/>
    </sheetNames>
    <sheetDataSet>
      <sheetData sheetId="0" refreshError="1"/>
      <sheetData sheetId="1" refreshError="1"/>
      <sheetData sheetId="2" refreshError="1">
        <row r="6">
          <cell r="B6">
            <v>508.19999999999993</v>
          </cell>
        </row>
        <row r="23">
          <cell r="B23">
            <v>8514.844000000001</v>
          </cell>
        </row>
        <row r="24">
          <cell r="C24">
            <v>7910.590000000002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ntribuição"/>
      <sheetName val="Doação"/>
      <sheetName val="Total"/>
      <sheetName val="ENTIDADES BENEFICIADAS"/>
      <sheetName val="PRODUTOS"/>
      <sheetName val="DOADORES"/>
    </sheetNames>
    <sheetDataSet>
      <sheetData sheetId="0" refreshError="1"/>
      <sheetData sheetId="1" refreshError="1"/>
      <sheetData sheetId="2" refreshError="1">
        <row r="3">
          <cell r="C3">
            <v>406.40000000000009</v>
          </cell>
        </row>
        <row r="19">
          <cell r="C19">
            <v>7300.53</v>
          </cell>
        </row>
        <row r="20">
          <cell r="C20">
            <v>6556.71</v>
          </cell>
        </row>
        <row r="21">
          <cell r="C21">
            <v>743.81999999999971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ntribuição"/>
      <sheetName val="Doação"/>
      <sheetName val="Total"/>
      <sheetName val="ENTIDADES BENEFICIADAS"/>
      <sheetName val="PRODUTOS"/>
      <sheetName val="DOADORES"/>
      <sheetName val="Plan1"/>
    </sheetNames>
    <sheetDataSet>
      <sheetData sheetId="0" refreshError="1"/>
      <sheetData sheetId="1" refreshError="1"/>
      <sheetData sheetId="2" refreshError="1">
        <row r="3">
          <cell r="F3">
            <v>8397.7999999999993</v>
          </cell>
        </row>
        <row r="4">
          <cell r="F4">
            <v>7288.4</v>
          </cell>
        </row>
        <row r="5">
          <cell r="F5">
            <v>5414</v>
          </cell>
        </row>
        <row r="6">
          <cell r="F6">
            <v>265.3</v>
          </cell>
        </row>
        <row r="9">
          <cell r="F9">
            <v>21365.499999999996</v>
          </cell>
        </row>
        <row r="10">
          <cell r="F10">
            <v>20430</v>
          </cell>
        </row>
        <row r="11">
          <cell r="F11">
            <v>935.49999999999636</v>
          </cell>
        </row>
        <row r="19">
          <cell r="C19">
            <v>15119.420000000002</v>
          </cell>
        </row>
        <row r="20">
          <cell r="C20">
            <v>14710.569999999998</v>
          </cell>
        </row>
        <row r="21">
          <cell r="C21">
            <v>408.850000000004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ontribuição"/>
      <sheetName val="Doação"/>
      <sheetName val="Total"/>
      <sheetName val="ENTIDADES CADASTRADAS"/>
      <sheetName val="PRODUTOS"/>
      <sheetName val="DOADORES"/>
      <sheetName val="Carrefour"/>
      <sheetName val="Entidades Beneficiadas"/>
    </sheetNames>
    <sheetDataSet>
      <sheetData sheetId="0" refreshError="1"/>
      <sheetData sheetId="1" refreshError="1"/>
      <sheetData sheetId="2" refreshError="1">
        <row r="3">
          <cell r="C3">
            <v>520.29999999999995</v>
          </cell>
          <cell r="F3">
            <v>23630.7</v>
          </cell>
        </row>
        <row r="4">
          <cell r="F4">
            <v>2625.5</v>
          </cell>
        </row>
        <row r="5">
          <cell r="F5">
            <v>2879.9</v>
          </cell>
        </row>
        <row r="6">
          <cell r="F6">
            <v>920</v>
          </cell>
        </row>
        <row r="9">
          <cell r="F9">
            <v>30056.100000000002</v>
          </cell>
        </row>
        <row r="10">
          <cell r="F10">
            <v>28733.7</v>
          </cell>
        </row>
        <row r="11">
          <cell r="F11">
            <v>1322.4000000000015</v>
          </cell>
        </row>
        <row r="19">
          <cell r="C19">
            <v>12877.615000000002</v>
          </cell>
        </row>
        <row r="20">
          <cell r="C20">
            <v>12630.428000000002</v>
          </cell>
        </row>
        <row r="21">
          <cell r="C21">
            <v>247.1869999999999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ontribuição"/>
      <sheetName val="Doação"/>
      <sheetName val="Total"/>
      <sheetName val="ENTIDADES CADASTRADAS"/>
      <sheetName val="PRODUTOS"/>
      <sheetName val="DOADORES"/>
      <sheetName val="Carrefour"/>
      <sheetName val="Entidades Beneficiadas"/>
      <sheetName val="ARRECADADO POR MERCADOS"/>
      <sheetName val="Plan1"/>
    </sheetNames>
    <sheetDataSet>
      <sheetData sheetId="0" refreshError="1"/>
      <sheetData sheetId="1" refreshError="1"/>
      <sheetData sheetId="2" refreshError="1">
        <row r="3">
          <cell r="C3">
            <v>1452.5000000000002</v>
          </cell>
          <cell r="F3">
            <v>16775</v>
          </cell>
        </row>
        <row r="4">
          <cell r="F4">
            <v>5154</v>
          </cell>
        </row>
        <row r="5">
          <cell r="F5">
            <v>1612.5</v>
          </cell>
        </row>
        <row r="6">
          <cell r="F6">
            <v>525</v>
          </cell>
        </row>
        <row r="9">
          <cell r="F9">
            <v>24066.5</v>
          </cell>
        </row>
        <row r="10">
          <cell r="F10">
            <v>22673.3</v>
          </cell>
        </row>
        <row r="11">
          <cell r="F11">
            <v>1393.2000000000007</v>
          </cell>
        </row>
        <row r="19">
          <cell r="C19">
            <v>12339.289999999999</v>
          </cell>
        </row>
        <row r="20">
          <cell r="C20">
            <v>11961.499999999998</v>
          </cell>
        </row>
        <row r="21">
          <cell r="C21">
            <v>377.79000000000087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ENSAL"/>
      <sheetName val="SUPERMERCADOS"/>
      <sheetName val="CEAGESP"/>
      <sheetName val="COOPERATIVAS"/>
      <sheetName val="GERAL DE UNIDADES"/>
      <sheetName val="DOADO A ENTIDADES"/>
      <sheetName val="TOTAL 2011-2017"/>
    </sheetNames>
    <sheetDataSet>
      <sheetData sheetId="0">
        <row r="20">
          <cell r="C20">
            <v>5399.95</v>
          </cell>
          <cell r="D20">
            <v>3447.0000000000005</v>
          </cell>
          <cell r="E20">
            <v>6481.0080000000007</v>
          </cell>
          <cell r="F20">
            <v>3618.2300000000005</v>
          </cell>
          <cell r="G20">
            <v>4336.9300000000012</v>
          </cell>
          <cell r="H20">
            <v>4622.2550000000001</v>
          </cell>
          <cell r="I20">
            <v>5725.7000000000007</v>
          </cell>
          <cell r="J20">
            <v>9191.3150000000023</v>
          </cell>
          <cell r="K20">
            <v>3548.9539999999993</v>
          </cell>
          <cell r="L20">
            <v>5711.5579999999982</v>
          </cell>
          <cell r="M20">
            <v>4460.5450000000001</v>
          </cell>
          <cell r="N20">
            <v>3978.52</v>
          </cell>
        </row>
        <row r="21">
          <cell r="C21">
            <v>5257</v>
          </cell>
          <cell r="D21">
            <v>2277</v>
          </cell>
          <cell r="E21">
            <v>6439.85</v>
          </cell>
          <cell r="F21">
            <v>3550.8999999999996</v>
          </cell>
          <cell r="G21">
            <v>4221.8999999999996</v>
          </cell>
          <cell r="H21">
            <v>4512.5050000000001</v>
          </cell>
          <cell r="I21">
            <v>5558</v>
          </cell>
          <cell r="J21">
            <v>7387.05</v>
          </cell>
          <cell r="K21">
            <v>2740</v>
          </cell>
          <cell r="L21">
            <v>5405</v>
          </cell>
          <cell r="M21">
            <v>4234</v>
          </cell>
          <cell r="N21">
            <v>2426.5200000000004</v>
          </cell>
        </row>
        <row r="22">
          <cell r="C22">
            <v>142.94999999999982</v>
          </cell>
          <cell r="D22">
            <v>1170.0000000000005</v>
          </cell>
          <cell r="E22">
            <v>41.158000000000357</v>
          </cell>
          <cell r="F22">
            <v>67.330000000000837</v>
          </cell>
          <cell r="G22">
            <v>115.03000000000156</v>
          </cell>
          <cell r="H22">
            <v>109.75</v>
          </cell>
          <cell r="I22">
            <v>167.70000000000073</v>
          </cell>
          <cell r="J22">
            <v>1804.2650000000021</v>
          </cell>
          <cell r="K22">
            <v>808.95399999999927</v>
          </cell>
          <cell r="L22">
            <v>306.55799999999817</v>
          </cell>
          <cell r="M22">
            <v>226.54500000000007</v>
          </cell>
          <cell r="N22">
            <v>1551.9999999999995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71"/>
  <sheetViews>
    <sheetView showGridLines="0" topLeftCell="A16" zoomScaleNormal="100" workbookViewId="0">
      <selection activeCell="O33" sqref="O33"/>
    </sheetView>
  </sheetViews>
  <sheetFormatPr defaultColWidth="8.85546875" defaultRowHeight="12.75"/>
  <cols>
    <col min="1" max="1" width="2" style="120" customWidth="1"/>
    <col min="2" max="2" width="35" style="121" customWidth="1"/>
    <col min="3" max="3" width="11.7109375" style="164" customWidth="1"/>
    <col min="4" max="4" width="10" style="163" customWidth="1"/>
    <col min="5" max="9" width="9.85546875" style="163" customWidth="1"/>
    <col min="10" max="10" width="11.5703125" style="163" customWidth="1"/>
    <col min="11" max="12" width="10.85546875" style="163" bestFit="1" customWidth="1"/>
    <col min="13" max="13" width="11.28515625" style="163" bestFit="1" customWidth="1"/>
    <col min="14" max="14" width="10.85546875" style="163" bestFit="1" customWidth="1"/>
    <col min="15" max="15" width="15" style="163" customWidth="1"/>
    <col min="16" max="16" width="9.7109375" style="120" bestFit="1" customWidth="1"/>
    <col min="17" max="17" width="16.85546875" style="120" customWidth="1"/>
    <col min="18" max="16384" width="8.85546875" style="121"/>
  </cols>
  <sheetData>
    <row r="1" spans="1:17" ht="23.25" customHeight="1"/>
    <row r="2" spans="1:17" ht="21" customHeight="1">
      <c r="D2" s="339" t="s">
        <v>89</v>
      </c>
    </row>
    <row r="3" spans="1:17" s="144" customFormat="1" ht="18.75" customHeight="1">
      <c r="B3" s="145" t="s">
        <v>34</v>
      </c>
      <c r="C3" s="146" t="s">
        <v>19</v>
      </c>
      <c r="D3" s="147" t="s">
        <v>20</v>
      </c>
      <c r="E3" s="147" t="s">
        <v>21</v>
      </c>
      <c r="F3" s="147" t="s">
        <v>22</v>
      </c>
      <c r="G3" s="147" t="s">
        <v>23</v>
      </c>
      <c r="H3" s="148" t="s">
        <v>24</v>
      </c>
      <c r="I3" s="149" t="s">
        <v>25</v>
      </c>
      <c r="J3" s="150" t="s">
        <v>26</v>
      </c>
      <c r="K3" s="301" t="s">
        <v>27</v>
      </c>
      <c r="L3" s="147" t="s">
        <v>28</v>
      </c>
      <c r="M3" s="148" t="s">
        <v>29</v>
      </c>
      <c r="N3" s="149" t="s">
        <v>30</v>
      </c>
      <c r="O3" s="149" t="s">
        <v>12</v>
      </c>
    </row>
    <row r="4" spans="1:17" s="155" customFormat="1" ht="15">
      <c r="A4" s="144"/>
      <c r="B4" s="340" t="s">
        <v>55</v>
      </c>
      <c r="C4" s="188">
        <v>1980</v>
      </c>
      <c r="D4" s="151">
        <v>897.15000000000009</v>
      </c>
      <c r="E4" s="152">
        <v>2170.3000000000002</v>
      </c>
      <c r="F4" s="152">
        <v>1931.7500000000002</v>
      </c>
      <c r="G4" s="275">
        <v>1581.4299999999998</v>
      </c>
      <c r="H4" s="153">
        <v>1194.05</v>
      </c>
      <c r="I4" s="152">
        <v>786.85</v>
      </c>
      <c r="J4" s="151">
        <v>633.91999999999996</v>
      </c>
      <c r="K4" s="302">
        <v>701.94999999999993</v>
      </c>
      <c r="L4" s="151">
        <v>1106.3699999999999</v>
      </c>
      <c r="M4" s="152">
        <v>2506.65</v>
      </c>
      <c r="N4" s="152">
        <v>1462.01</v>
      </c>
      <c r="O4" s="154">
        <f t="shared" ref="O4:O16" si="0">SUM(C4:N4)</f>
        <v>16952.43</v>
      </c>
      <c r="P4" s="144"/>
      <c r="Q4" s="144"/>
    </row>
    <row r="5" spans="1:17" s="155" customFormat="1" ht="15">
      <c r="A5" s="144"/>
      <c r="B5" s="340" t="s">
        <v>56</v>
      </c>
      <c r="C5" s="188">
        <v>1900</v>
      </c>
      <c r="D5" s="151">
        <v>793.2</v>
      </c>
      <c r="E5" s="152">
        <v>912.59999999999991</v>
      </c>
      <c r="F5" s="152">
        <v>1244.4500000000003</v>
      </c>
      <c r="G5" s="275">
        <v>601.79999999999995</v>
      </c>
      <c r="H5" s="153">
        <v>949.55000000000007</v>
      </c>
      <c r="I5" s="152">
        <v>622.03</v>
      </c>
      <c r="J5" s="151">
        <v>558.6</v>
      </c>
      <c r="K5" s="302">
        <v>890.4</v>
      </c>
      <c r="L5" s="151">
        <v>878.31</v>
      </c>
      <c r="M5" s="152">
        <v>1258.1500000000001</v>
      </c>
      <c r="N5" s="152">
        <v>831.27</v>
      </c>
      <c r="O5" s="154">
        <f t="shared" si="0"/>
        <v>11440.36</v>
      </c>
      <c r="P5" s="144"/>
      <c r="Q5" s="271"/>
    </row>
    <row r="6" spans="1:17" s="155" customFormat="1" ht="15.75">
      <c r="A6" s="144"/>
      <c r="B6" s="341" t="s">
        <v>59</v>
      </c>
      <c r="C6" s="188">
        <v>555.59</v>
      </c>
      <c r="D6" s="156">
        <v>130.97300000000001</v>
      </c>
      <c r="E6" s="156">
        <v>246.4</v>
      </c>
      <c r="F6" s="156">
        <v>312.096</v>
      </c>
      <c r="G6" s="275">
        <v>370.41499999999996</v>
      </c>
      <c r="H6" s="156">
        <v>572.40600000000006</v>
      </c>
      <c r="I6" s="157">
        <v>276.89</v>
      </c>
      <c r="J6" s="156">
        <v>198.43</v>
      </c>
      <c r="K6" s="302">
        <v>617.19000000000005</v>
      </c>
      <c r="L6" s="151">
        <v>240.67000000000002</v>
      </c>
      <c r="M6" s="152">
        <v>302.98</v>
      </c>
      <c r="N6" s="152">
        <v>343.92</v>
      </c>
      <c r="O6" s="154">
        <f t="shared" si="0"/>
        <v>4167.96</v>
      </c>
      <c r="P6" s="144"/>
      <c r="Q6" s="271"/>
    </row>
    <row r="7" spans="1:17" s="155" customFormat="1" ht="15.75">
      <c r="A7" s="144"/>
      <c r="B7" s="341" t="s">
        <v>60</v>
      </c>
      <c r="C7" s="188">
        <v>747.16700000000003</v>
      </c>
      <c r="D7" s="156">
        <v>100.096</v>
      </c>
      <c r="E7" s="156">
        <v>501.38500000000005</v>
      </c>
      <c r="F7" s="156">
        <v>1049.4839999999999</v>
      </c>
      <c r="G7" s="275">
        <v>641.09700000000009</v>
      </c>
      <c r="H7" s="156">
        <v>826.42899999999997</v>
      </c>
      <c r="I7" s="157">
        <v>518.97500000000002</v>
      </c>
      <c r="J7" s="156">
        <v>734.43000000000006</v>
      </c>
      <c r="K7" s="302">
        <v>569.94000000000005</v>
      </c>
      <c r="L7" s="151">
        <v>551.27</v>
      </c>
      <c r="M7" s="152">
        <v>539.01499999999999</v>
      </c>
      <c r="N7" s="152">
        <v>362.90999999999997</v>
      </c>
      <c r="O7" s="154">
        <f t="shared" si="0"/>
        <v>7142.1980000000012</v>
      </c>
      <c r="P7" s="144"/>
      <c r="Q7" s="272"/>
    </row>
    <row r="8" spans="1:17" s="155" customFormat="1" ht="15.75">
      <c r="A8" s="144"/>
      <c r="B8" s="341" t="s">
        <v>65</v>
      </c>
      <c r="C8" s="188">
        <v>163.42500000000001</v>
      </c>
      <c r="D8" s="156">
        <v>129.851</v>
      </c>
      <c r="E8" s="156">
        <v>136.97300000000001</v>
      </c>
      <c r="F8" s="156">
        <v>49.542999999999999</v>
      </c>
      <c r="G8" s="275">
        <v>58.825000000000003</v>
      </c>
      <c r="H8" s="158">
        <v>143.12</v>
      </c>
      <c r="I8" s="157">
        <v>214.54500000000002</v>
      </c>
      <c r="J8" s="156">
        <v>116.10000000000001</v>
      </c>
      <c r="K8" s="302">
        <v>155</v>
      </c>
      <c r="L8" s="151">
        <v>127</v>
      </c>
      <c r="M8" s="152">
        <v>75.164999999999992</v>
      </c>
      <c r="N8" s="152">
        <v>86.468000000000004</v>
      </c>
      <c r="O8" s="154">
        <f t="shared" si="0"/>
        <v>1456.0150000000001</v>
      </c>
      <c r="P8" s="144"/>
      <c r="Q8" s="272"/>
    </row>
    <row r="9" spans="1:17" s="155" customFormat="1" ht="15.75">
      <c r="A9" s="144"/>
      <c r="B9" s="341" t="s">
        <v>66</v>
      </c>
      <c r="C9" s="188">
        <v>0</v>
      </c>
      <c r="D9" s="156">
        <v>45.484999999999999</v>
      </c>
      <c r="E9" s="156">
        <v>0</v>
      </c>
      <c r="F9" s="156">
        <v>0</v>
      </c>
      <c r="G9" s="275">
        <v>0</v>
      </c>
      <c r="H9" s="158">
        <v>0</v>
      </c>
      <c r="I9" s="157">
        <v>111.78999999999999</v>
      </c>
      <c r="J9" s="156">
        <v>7.4</v>
      </c>
      <c r="K9" s="302">
        <v>14.185</v>
      </c>
      <c r="L9" s="151">
        <v>0</v>
      </c>
      <c r="M9" s="152">
        <v>36.5</v>
      </c>
      <c r="N9" s="152">
        <v>30</v>
      </c>
      <c r="O9" s="154">
        <f t="shared" si="0"/>
        <v>245.35999999999999</v>
      </c>
      <c r="P9" s="144"/>
      <c r="Q9" s="272"/>
    </row>
    <row r="10" spans="1:17" s="155" customFormat="1" ht="15.75">
      <c r="A10" s="144"/>
      <c r="B10" s="341" t="s">
        <v>68</v>
      </c>
      <c r="C10" s="188">
        <v>0</v>
      </c>
      <c r="D10" s="156">
        <v>130.65299999999999</v>
      </c>
      <c r="E10" s="156">
        <v>148.24600000000001</v>
      </c>
      <c r="F10" s="156">
        <v>56.8</v>
      </c>
      <c r="G10" s="275">
        <v>65.825000000000003</v>
      </c>
      <c r="H10" s="158">
        <v>64.62</v>
      </c>
      <c r="I10" s="157">
        <v>152.08500000000001</v>
      </c>
      <c r="J10" s="156">
        <v>77.5</v>
      </c>
      <c r="K10" s="302">
        <v>90.99</v>
      </c>
      <c r="L10" s="151">
        <v>120.5</v>
      </c>
      <c r="M10" s="152">
        <v>42.064999999999998</v>
      </c>
      <c r="N10" s="152">
        <v>41.47</v>
      </c>
      <c r="O10" s="154">
        <f>SUM(C10:N10)</f>
        <v>990.75400000000013</v>
      </c>
      <c r="P10" s="144"/>
      <c r="Q10" s="272"/>
    </row>
    <row r="11" spans="1:17" s="155" customFormat="1" ht="15.75">
      <c r="A11" s="144"/>
      <c r="B11" s="341" t="s">
        <v>77</v>
      </c>
      <c r="C11" s="188">
        <v>540</v>
      </c>
      <c r="D11" s="156">
        <v>0</v>
      </c>
      <c r="E11" s="156">
        <v>0</v>
      </c>
      <c r="F11" s="156">
        <v>0</v>
      </c>
      <c r="G11" s="275">
        <v>0</v>
      </c>
      <c r="H11" s="158">
        <v>234</v>
      </c>
      <c r="I11" s="157">
        <v>144</v>
      </c>
      <c r="J11" s="156">
        <v>168</v>
      </c>
      <c r="K11" s="302">
        <v>180</v>
      </c>
      <c r="L11" s="151">
        <v>96</v>
      </c>
      <c r="M11" s="152">
        <v>66</v>
      </c>
      <c r="N11" s="152">
        <v>48</v>
      </c>
      <c r="O11" s="154">
        <f>SUM(C11:N11)</f>
        <v>1476</v>
      </c>
      <c r="P11" s="144"/>
      <c r="Q11" s="272"/>
    </row>
    <row r="12" spans="1:17" s="155" customFormat="1" ht="15.75">
      <c r="A12" s="144"/>
      <c r="B12" s="341" t="s">
        <v>69</v>
      </c>
      <c r="C12" s="188">
        <v>636</v>
      </c>
      <c r="D12" s="156">
        <v>883</v>
      </c>
      <c r="E12" s="156">
        <v>1138</v>
      </c>
      <c r="F12" s="156">
        <v>1260</v>
      </c>
      <c r="G12" s="275">
        <v>856</v>
      </c>
      <c r="H12" s="158">
        <v>474</v>
      </c>
      <c r="I12" s="157">
        <v>561</v>
      </c>
      <c r="J12" s="156">
        <v>594</v>
      </c>
      <c r="K12" s="302">
        <v>612</v>
      </c>
      <c r="L12" s="151">
        <v>402</v>
      </c>
      <c r="M12" s="152">
        <v>288</v>
      </c>
      <c r="N12" s="152">
        <v>420</v>
      </c>
      <c r="O12" s="154">
        <f t="shared" si="0"/>
        <v>8124</v>
      </c>
      <c r="P12" s="144"/>
      <c r="Q12" s="272"/>
    </row>
    <row r="13" spans="1:17" s="155" customFormat="1" ht="15.75">
      <c r="A13" s="144"/>
      <c r="B13" s="341" t="s">
        <v>70</v>
      </c>
      <c r="C13" s="188">
        <v>0</v>
      </c>
      <c r="D13" s="156">
        <v>500</v>
      </c>
      <c r="E13" s="156">
        <v>0</v>
      </c>
      <c r="F13" s="156">
        <v>0</v>
      </c>
      <c r="G13" s="275">
        <v>632.1</v>
      </c>
      <c r="H13" s="158">
        <v>0</v>
      </c>
      <c r="I13" s="157">
        <v>360</v>
      </c>
      <c r="J13" s="156">
        <v>90.8</v>
      </c>
      <c r="K13" s="302">
        <v>2305</v>
      </c>
      <c r="L13" s="151">
        <v>0</v>
      </c>
      <c r="M13" s="152">
        <v>1555</v>
      </c>
      <c r="N13" s="152">
        <v>4200</v>
      </c>
      <c r="O13" s="154">
        <f t="shared" si="0"/>
        <v>9642.9</v>
      </c>
      <c r="P13" s="144"/>
      <c r="Q13" s="272"/>
    </row>
    <row r="14" spans="1:17" s="155" customFormat="1" ht="15.75">
      <c r="A14" s="144"/>
      <c r="B14" s="341" t="s">
        <v>92</v>
      </c>
      <c r="C14" s="342">
        <v>0</v>
      </c>
      <c r="D14" s="156">
        <v>0</v>
      </c>
      <c r="E14" s="156">
        <v>0</v>
      </c>
      <c r="F14" s="156">
        <v>0</v>
      </c>
      <c r="G14" s="275">
        <v>0</v>
      </c>
      <c r="H14" s="158">
        <v>0</v>
      </c>
      <c r="I14" s="157">
        <v>757.18299999999999</v>
      </c>
      <c r="J14" s="156">
        <v>1304</v>
      </c>
      <c r="K14" s="303">
        <v>0</v>
      </c>
      <c r="L14" s="151">
        <v>0</v>
      </c>
      <c r="M14" s="152">
        <v>0</v>
      </c>
      <c r="N14" s="152">
        <v>0</v>
      </c>
      <c r="O14" s="154">
        <f t="shared" si="0"/>
        <v>2061.183</v>
      </c>
      <c r="P14" s="144"/>
      <c r="Q14" s="272"/>
    </row>
    <row r="15" spans="1:17" s="155" customFormat="1" ht="15.75">
      <c r="A15" s="144"/>
      <c r="B15" s="341" t="s">
        <v>93</v>
      </c>
      <c r="C15" s="342">
        <v>0</v>
      </c>
      <c r="D15" s="156">
        <v>0</v>
      </c>
      <c r="E15" s="156">
        <v>0</v>
      </c>
      <c r="F15" s="156">
        <v>0</v>
      </c>
      <c r="G15" s="275">
        <v>0</v>
      </c>
      <c r="H15" s="158">
        <v>0</v>
      </c>
      <c r="I15" s="157">
        <v>156</v>
      </c>
      <c r="J15" s="156">
        <v>688.74900000000002</v>
      </c>
      <c r="K15" s="303">
        <v>0</v>
      </c>
      <c r="L15" s="151">
        <v>0</v>
      </c>
      <c r="M15" s="152">
        <v>0</v>
      </c>
      <c r="N15" s="152">
        <v>0</v>
      </c>
      <c r="O15" s="154">
        <f t="shared" si="0"/>
        <v>844.74900000000002</v>
      </c>
      <c r="P15" s="144"/>
      <c r="Q15" s="272"/>
    </row>
    <row r="16" spans="1:17" s="155" customFormat="1" ht="15.75">
      <c r="A16" s="144"/>
      <c r="B16" s="341" t="s">
        <v>90</v>
      </c>
      <c r="C16" s="342">
        <v>0</v>
      </c>
      <c r="D16" s="156">
        <v>0</v>
      </c>
      <c r="E16" s="156">
        <v>0</v>
      </c>
      <c r="F16" s="156">
        <v>0</v>
      </c>
      <c r="G16" s="275">
        <v>0</v>
      </c>
      <c r="H16" s="158">
        <v>1895.45</v>
      </c>
      <c r="I16" s="157">
        <v>434.5</v>
      </c>
      <c r="J16" s="156">
        <v>210.55</v>
      </c>
      <c r="K16" s="303">
        <v>0</v>
      </c>
      <c r="L16" s="151">
        <v>0</v>
      </c>
      <c r="M16" s="152">
        <v>0</v>
      </c>
      <c r="N16" s="152">
        <v>0</v>
      </c>
      <c r="O16" s="154">
        <f t="shared" si="0"/>
        <v>2540.5</v>
      </c>
      <c r="P16" s="144"/>
      <c r="Q16" s="272"/>
    </row>
    <row r="17" spans="1:17" s="155" customFormat="1" ht="15.75">
      <c r="A17" s="144"/>
      <c r="B17" s="341" t="s">
        <v>91</v>
      </c>
      <c r="C17" s="188">
        <v>0</v>
      </c>
      <c r="D17" s="156">
        <v>0</v>
      </c>
      <c r="E17" s="156">
        <v>0</v>
      </c>
      <c r="F17" s="156">
        <v>0</v>
      </c>
      <c r="G17" s="275">
        <v>0</v>
      </c>
      <c r="H17" s="158">
        <v>0</v>
      </c>
      <c r="I17" s="157">
        <v>0</v>
      </c>
      <c r="J17" s="156">
        <v>892</v>
      </c>
      <c r="K17" s="303">
        <v>960</v>
      </c>
      <c r="L17" s="151">
        <v>1064.9349999999999</v>
      </c>
      <c r="M17" s="152">
        <v>609.13500000000033</v>
      </c>
      <c r="N17" s="152">
        <v>2183.56</v>
      </c>
      <c r="O17" s="154">
        <f>SUM(C17:N17)</f>
        <v>5709.63</v>
      </c>
      <c r="P17" s="144"/>
      <c r="Q17" s="272"/>
    </row>
    <row r="18" spans="1:17" s="162" customFormat="1" ht="12.75" customHeight="1">
      <c r="A18" s="159"/>
      <c r="B18" s="122" t="s">
        <v>12</v>
      </c>
      <c r="C18" s="160">
        <f>SUM(C4:C17)</f>
        <v>6522.1820000000007</v>
      </c>
      <c r="D18" s="160">
        <f>SUM(D4:D17)</f>
        <v>3610.4079999999999</v>
      </c>
      <c r="E18" s="160">
        <f t="shared" ref="E18:N18" si="1">SUM(E4:E17)</f>
        <v>5253.9040000000005</v>
      </c>
      <c r="F18" s="160">
        <f t="shared" si="1"/>
        <v>5904.1230000000005</v>
      </c>
      <c r="G18" s="160">
        <f t="shared" si="1"/>
        <v>4807.4920000000002</v>
      </c>
      <c r="H18" s="160">
        <f t="shared" si="1"/>
        <v>6353.6249999999991</v>
      </c>
      <c r="I18" s="160">
        <f t="shared" si="1"/>
        <v>5095.848</v>
      </c>
      <c r="J18" s="160">
        <f>SUM(J4:J17)</f>
        <v>6274.4790000000003</v>
      </c>
      <c r="K18" s="160">
        <f t="shared" si="1"/>
        <v>7096.6549999999997</v>
      </c>
      <c r="L18" s="160">
        <f t="shared" si="1"/>
        <v>4587.0550000000003</v>
      </c>
      <c r="M18" s="160">
        <f t="shared" si="1"/>
        <v>7278.66</v>
      </c>
      <c r="N18" s="160">
        <f t="shared" si="1"/>
        <v>10009.607999999998</v>
      </c>
      <c r="O18" s="161">
        <f>SUM(O4:O13)</f>
        <v>61637.977000000006</v>
      </c>
      <c r="P18" s="159"/>
      <c r="Q18" s="270"/>
    </row>
    <row r="19" spans="1:17" s="125" customFormat="1" ht="15">
      <c r="B19" s="126"/>
      <c r="C19" s="127"/>
      <c r="D19" s="128"/>
      <c r="E19" s="129"/>
      <c r="F19" s="130"/>
      <c r="G19" s="130"/>
      <c r="H19" s="129"/>
      <c r="I19" s="131"/>
      <c r="J19" s="129"/>
      <c r="K19" s="129"/>
      <c r="L19" s="129"/>
      <c r="M19" s="129"/>
      <c r="N19" s="129"/>
      <c r="O19" s="129"/>
    </row>
    <row r="20" spans="1:17" s="132" customFormat="1">
      <c r="B20" s="133" t="s">
        <v>13</v>
      </c>
      <c r="C20" s="134">
        <f>C18</f>
        <v>6522.1820000000007</v>
      </c>
      <c r="D20" s="134">
        <f t="shared" ref="D20:N20" si="2">D18</f>
        <v>3610.4079999999999</v>
      </c>
      <c r="E20" s="134">
        <f t="shared" si="2"/>
        <v>5253.9040000000005</v>
      </c>
      <c r="F20" s="134">
        <f t="shared" si="2"/>
        <v>5904.1230000000005</v>
      </c>
      <c r="G20" s="134">
        <f t="shared" si="2"/>
        <v>4807.4920000000002</v>
      </c>
      <c r="H20" s="134">
        <f t="shared" si="2"/>
        <v>6353.6249999999991</v>
      </c>
      <c r="I20" s="134">
        <f t="shared" si="2"/>
        <v>5095.848</v>
      </c>
      <c r="J20" s="134">
        <f>J18</f>
        <v>6274.4790000000003</v>
      </c>
      <c r="K20" s="134">
        <f>K18</f>
        <v>7096.6549999999997</v>
      </c>
      <c r="L20" s="134">
        <f t="shared" si="2"/>
        <v>4587.0550000000003</v>
      </c>
      <c r="M20" s="134">
        <f t="shared" si="2"/>
        <v>7278.66</v>
      </c>
      <c r="N20" s="134">
        <f t="shared" si="2"/>
        <v>10009.607999999998</v>
      </c>
      <c r="O20" s="175">
        <f>SUM(C20:N20)</f>
        <v>72794.03899999999</v>
      </c>
    </row>
    <row r="21" spans="1:17" s="132" customFormat="1">
      <c r="B21" s="133" t="s">
        <v>14</v>
      </c>
      <c r="C21" s="323">
        <v>5845</v>
      </c>
      <c r="D21" s="135">
        <v>3484</v>
      </c>
      <c r="E21" s="136">
        <v>5096.68</v>
      </c>
      <c r="F21" s="137">
        <v>5366</v>
      </c>
      <c r="G21" s="138">
        <v>4695</v>
      </c>
      <c r="H21" s="137">
        <v>5868</v>
      </c>
      <c r="I21" s="137">
        <v>3862</v>
      </c>
      <c r="J21" s="135">
        <v>4999.3999999999996</v>
      </c>
      <c r="K21" s="300">
        <v>5867</v>
      </c>
      <c r="L21" s="307">
        <v>3823</v>
      </c>
      <c r="M21" s="137">
        <v>4795</v>
      </c>
      <c r="N21" s="300">
        <v>6498.2</v>
      </c>
      <c r="O21" s="175">
        <f>SUM(C21:N21)</f>
        <v>60199.28</v>
      </c>
      <c r="Q21" s="137"/>
    </row>
    <row r="22" spans="1:17" s="132" customFormat="1">
      <c r="B22" s="133" t="s">
        <v>15</v>
      </c>
      <c r="C22" s="135">
        <f>C20-C21</f>
        <v>677.1820000000007</v>
      </c>
      <c r="D22" s="135">
        <f>D20-D21</f>
        <v>126.4079999999999</v>
      </c>
      <c r="E22" s="135">
        <f t="shared" ref="E22:H22" si="3">E20-E21</f>
        <v>157.22400000000016</v>
      </c>
      <c r="F22" s="135">
        <f t="shared" si="3"/>
        <v>538.1230000000005</v>
      </c>
      <c r="G22" s="135">
        <f t="shared" si="3"/>
        <v>112.49200000000019</v>
      </c>
      <c r="H22" s="135">
        <f t="shared" si="3"/>
        <v>485.62499999999909</v>
      </c>
      <c r="I22" s="135">
        <v>341.84799999999996</v>
      </c>
      <c r="J22" s="135">
        <v>315.07900000000063</v>
      </c>
      <c r="K22" s="135">
        <v>164.7199999999998</v>
      </c>
      <c r="L22" s="282">
        <v>154.91999999999999</v>
      </c>
      <c r="M22" s="135">
        <v>300.10000000000002</v>
      </c>
      <c r="N22" s="135">
        <v>159.08000000000001</v>
      </c>
      <c r="O22" s="175">
        <f>SUM(C22:N22)</f>
        <v>3532.8010000000008</v>
      </c>
      <c r="P22" s="139"/>
    </row>
    <row r="23" spans="1:17" s="140" customFormat="1">
      <c r="B23" s="126" t="s">
        <v>33</v>
      </c>
      <c r="C23" s="141"/>
      <c r="D23" s="142"/>
      <c r="E23" s="142"/>
      <c r="F23" s="131"/>
      <c r="G23" s="131"/>
      <c r="H23" s="131"/>
      <c r="I23" s="131">
        <f>SUM(I20-I21-I22)</f>
        <v>892</v>
      </c>
      <c r="J23" s="131">
        <f t="shared" ref="J23:N23" si="4">SUM(J20-J21-J22)</f>
        <v>960</v>
      </c>
      <c r="K23" s="131">
        <f t="shared" si="4"/>
        <v>1064.9349999999999</v>
      </c>
      <c r="L23" s="131">
        <f t="shared" si="4"/>
        <v>609.13500000000033</v>
      </c>
      <c r="M23" s="131">
        <f t="shared" si="4"/>
        <v>2183.56</v>
      </c>
      <c r="N23" s="131">
        <f t="shared" si="4"/>
        <v>3352.3279999999986</v>
      </c>
      <c r="O23" s="131">
        <f>SUM(C23:N23)</f>
        <v>9061.9579999999987</v>
      </c>
    </row>
    <row r="24" spans="1:17" s="120" customFormat="1" ht="21" customHeight="1">
      <c r="C24" s="123"/>
      <c r="D24" s="143"/>
      <c r="E24" s="124"/>
      <c r="F24" s="124"/>
      <c r="G24" s="124"/>
      <c r="H24" s="124"/>
      <c r="I24" s="124"/>
      <c r="J24" s="124"/>
      <c r="K24" s="124"/>
      <c r="L24" s="124"/>
      <c r="M24" s="124"/>
      <c r="N24" s="124"/>
    </row>
    <row r="25" spans="1:17" s="120" customFormat="1" ht="10.9" customHeight="1">
      <c r="C25" s="123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</row>
    <row r="26" spans="1:17" s="120" customFormat="1">
      <c r="C26" s="123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</row>
    <row r="27" spans="1:17" s="120" customFormat="1" ht="4.5" customHeight="1">
      <c r="C27" s="123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</row>
    <row r="28" spans="1:17" s="120" customFormat="1" ht="17.25" customHeight="1">
      <c r="B28" s="362" t="s">
        <v>76</v>
      </c>
      <c r="C28" s="362"/>
      <c r="D28" s="362"/>
      <c r="E28" s="362"/>
      <c r="F28" s="362"/>
      <c r="G28" s="362"/>
      <c r="H28" s="362"/>
      <c r="I28" s="362"/>
      <c r="J28" s="362"/>
      <c r="K28" s="362"/>
      <c r="L28" s="362"/>
      <c r="M28" s="362"/>
      <c r="N28" s="362"/>
      <c r="O28" s="362"/>
    </row>
    <row r="29" spans="1:17" s="140" customFormat="1">
      <c r="B29" s="165"/>
      <c r="C29" s="166" t="s">
        <v>19</v>
      </c>
      <c r="D29" s="167" t="s">
        <v>20</v>
      </c>
      <c r="E29" s="167" t="s">
        <v>21</v>
      </c>
      <c r="F29" s="167" t="s">
        <v>22</v>
      </c>
      <c r="G29" s="167" t="s">
        <v>23</v>
      </c>
      <c r="H29" s="167" t="s">
        <v>24</v>
      </c>
      <c r="I29" s="167" t="s">
        <v>25</v>
      </c>
      <c r="J29" s="167" t="s">
        <v>26</v>
      </c>
      <c r="K29" s="167" t="s">
        <v>27</v>
      </c>
      <c r="L29" s="167" t="s">
        <v>28</v>
      </c>
      <c r="M29" s="167" t="s">
        <v>29</v>
      </c>
      <c r="N29" s="167" t="s">
        <v>30</v>
      </c>
      <c r="O29" s="167" t="s">
        <v>12</v>
      </c>
    </row>
    <row r="30" spans="1:17" s="140" customFormat="1" ht="21" customHeight="1">
      <c r="B30" s="165" t="s">
        <v>73</v>
      </c>
      <c r="C30" s="168">
        <f t="shared" ref="C30:N30" si="5">C21</f>
        <v>5845</v>
      </c>
      <c r="D30" s="168">
        <f t="shared" si="5"/>
        <v>3484</v>
      </c>
      <c r="E30" s="168">
        <f t="shared" si="5"/>
        <v>5096.68</v>
      </c>
      <c r="F30" s="168">
        <f t="shared" si="5"/>
        <v>5366</v>
      </c>
      <c r="G30" s="168">
        <f t="shared" si="5"/>
        <v>4695</v>
      </c>
      <c r="H30" s="168">
        <f t="shared" si="5"/>
        <v>5868</v>
      </c>
      <c r="I30" s="168">
        <f t="shared" si="5"/>
        <v>3862</v>
      </c>
      <c r="J30" s="172">
        <f t="shared" si="5"/>
        <v>4999.3999999999996</v>
      </c>
      <c r="K30" s="172">
        <f t="shared" si="5"/>
        <v>5867</v>
      </c>
      <c r="L30" s="172">
        <f t="shared" si="5"/>
        <v>3823</v>
      </c>
      <c r="M30" s="168">
        <f t="shared" si="5"/>
        <v>4795</v>
      </c>
      <c r="N30" s="168">
        <f t="shared" si="5"/>
        <v>6498.2</v>
      </c>
      <c r="O30" s="168">
        <f>SUM(C30:N30)</f>
        <v>60199.28</v>
      </c>
    </row>
    <row r="31" spans="1:17" s="140" customFormat="1" ht="21" customHeight="1">
      <c r="B31" s="165" t="s">
        <v>35</v>
      </c>
      <c r="C31" s="168">
        <f>CEAGESP!B167</f>
        <v>18548</v>
      </c>
      <c r="D31" s="168">
        <f>CEAGESP!C167</f>
        <v>9045.5</v>
      </c>
      <c r="E31" s="168">
        <f>CEAGESP!D167</f>
        <v>23247.5</v>
      </c>
      <c r="F31" s="168">
        <f>CEAGESP!E167</f>
        <v>14511</v>
      </c>
      <c r="G31" s="168">
        <f>CEAGESP!F167</f>
        <v>24968</v>
      </c>
      <c r="H31" s="168">
        <f>CEAGESP!G167</f>
        <v>19470</v>
      </c>
      <c r="I31" s="168">
        <f>CEAGESP!H167</f>
        <v>23439.5</v>
      </c>
      <c r="J31" s="168">
        <f>CEAGESP!I167</f>
        <v>16225.5</v>
      </c>
      <c r="K31" s="168">
        <f>CEAGESP!J167</f>
        <v>5155.5</v>
      </c>
      <c r="L31" s="168">
        <f>CEAGESP!K167</f>
        <v>21831.5</v>
      </c>
      <c r="M31" s="168">
        <f>CEAGESP!L167</f>
        <v>16067</v>
      </c>
      <c r="N31" s="168">
        <f>CEAGESP!M167</f>
        <v>15181</v>
      </c>
      <c r="O31" s="168">
        <f>SUM(C31:N31)</f>
        <v>207690</v>
      </c>
    </row>
    <row r="32" spans="1:17" s="169" customFormat="1" ht="29.25" customHeight="1">
      <c r="B32" s="170" t="s">
        <v>74</v>
      </c>
      <c r="C32" s="171">
        <f>SUM(C30:C31)</f>
        <v>24393</v>
      </c>
      <c r="D32" s="171">
        <f t="shared" ref="D32:N32" si="6">SUM(D30:D31)</f>
        <v>12529.5</v>
      </c>
      <c r="E32" s="171">
        <f t="shared" si="6"/>
        <v>28344.18</v>
      </c>
      <c r="F32" s="171">
        <f t="shared" si="6"/>
        <v>19877</v>
      </c>
      <c r="G32" s="171">
        <f t="shared" si="6"/>
        <v>29663</v>
      </c>
      <c r="H32" s="171">
        <f t="shared" si="6"/>
        <v>25338</v>
      </c>
      <c r="I32" s="171">
        <f t="shared" si="6"/>
        <v>27301.5</v>
      </c>
      <c r="J32" s="171">
        <f t="shared" si="6"/>
        <v>21224.9</v>
      </c>
      <c r="K32" s="171">
        <f t="shared" si="6"/>
        <v>11022.5</v>
      </c>
      <c r="L32" s="171">
        <f t="shared" si="6"/>
        <v>25654.5</v>
      </c>
      <c r="M32" s="171">
        <f t="shared" si="6"/>
        <v>20862</v>
      </c>
      <c r="N32" s="171">
        <f t="shared" si="6"/>
        <v>21679.200000000001</v>
      </c>
      <c r="O32" s="171">
        <f>O23+O30+O31</f>
        <v>276951.23800000001</v>
      </c>
    </row>
    <row r="33" spans="3:15" s="120" customFormat="1">
      <c r="C33" s="123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5"/>
    </row>
    <row r="34" spans="3:15" s="120" customFormat="1"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5"/>
    </row>
    <row r="35" spans="3:15" s="120" customFormat="1">
      <c r="C35" s="189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76"/>
      <c r="O35" s="177"/>
    </row>
    <row r="36" spans="3:15" s="120" customFormat="1">
      <c r="C36" s="123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</row>
    <row r="37" spans="3:15" s="120" customFormat="1">
      <c r="C37" s="123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</row>
    <row r="38" spans="3:15" s="120" customFormat="1">
      <c r="C38" s="123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</row>
    <row r="39" spans="3:15" s="120" customFormat="1">
      <c r="C39" s="123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</row>
    <row r="40" spans="3:15" s="120" customFormat="1">
      <c r="C40" s="123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</row>
    <row r="41" spans="3:15" s="120" customFormat="1">
      <c r="C41" s="123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</row>
    <row r="42" spans="3:15" s="120" customFormat="1">
      <c r="C42" s="123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</row>
    <row r="43" spans="3:15" s="120" customFormat="1">
      <c r="C43" s="123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</row>
    <row r="44" spans="3:15" s="120" customFormat="1">
      <c r="C44" s="123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</row>
    <row r="45" spans="3:15" s="120" customFormat="1">
      <c r="C45" s="123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</row>
    <row r="46" spans="3:15" s="120" customFormat="1">
      <c r="C46" s="123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</row>
    <row r="47" spans="3:15" s="120" customFormat="1">
      <c r="C47" s="123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</row>
    <row r="48" spans="3:15" s="120" customFormat="1">
      <c r="C48" s="123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</row>
    <row r="49" spans="3:15" s="120" customFormat="1">
      <c r="C49" s="123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</row>
    <row r="50" spans="3:15" s="120" customFormat="1">
      <c r="C50" s="123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</row>
    <row r="51" spans="3:15" s="120" customFormat="1">
      <c r="C51" s="123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</row>
    <row r="52" spans="3:15" s="120" customFormat="1">
      <c r="C52" s="123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</row>
    <row r="53" spans="3:15" s="120" customFormat="1">
      <c r="C53" s="123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</row>
    <row r="54" spans="3:15" s="120" customFormat="1">
      <c r="C54" s="123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</row>
    <row r="55" spans="3:15" s="120" customFormat="1">
      <c r="C55" s="123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</row>
    <row r="56" spans="3:15" s="120" customFormat="1">
      <c r="C56" s="123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</row>
    <row r="57" spans="3:15" s="120" customFormat="1">
      <c r="C57" s="123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</row>
    <row r="58" spans="3:15" s="120" customFormat="1">
      <c r="C58" s="123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</row>
    <row r="59" spans="3:15" s="120" customFormat="1">
      <c r="C59" s="123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</row>
    <row r="60" spans="3:15" s="120" customFormat="1">
      <c r="C60" s="123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</row>
    <row r="61" spans="3:15" s="120" customFormat="1">
      <c r="C61" s="123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</row>
    <row r="62" spans="3:15" s="120" customFormat="1">
      <c r="C62" s="123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</row>
    <row r="63" spans="3:15" s="120" customFormat="1">
      <c r="C63" s="123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</row>
    <row r="64" spans="3:15" s="120" customFormat="1">
      <c r="C64" s="123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</row>
    <row r="65" spans="3:15" s="120" customFormat="1">
      <c r="C65" s="123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</row>
    <row r="66" spans="3:15" s="120" customFormat="1">
      <c r="C66" s="123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</row>
    <row r="67" spans="3:15" s="120" customFormat="1">
      <c r="C67" s="123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</row>
    <row r="68" spans="3:15" s="120" customFormat="1">
      <c r="C68" s="123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</row>
    <row r="69" spans="3:15" s="120" customFormat="1">
      <c r="C69" s="123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</row>
    <row r="70" spans="3:15" s="120" customFormat="1">
      <c r="C70" s="123"/>
      <c r="D70" s="124"/>
      <c r="E70" s="124"/>
      <c r="F70" s="124"/>
      <c r="G70" s="124"/>
      <c r="H70" s="163"/>
      <c r="I70" s="163"/>
      <c r="J70" s="124"/>
      <c r="K70" s="124"/>
      <c r="L70" s="124"/>
      <c r="M70" s="124"/>
      <c r="N70" s="124"/>
      <c r="O70" s="124"/>
    </row>
    <row r="71" spans="3:15" s="120" customFormat="1">
      <c r="C71" s="123"/>
      <c r="D71" s="124"/>
      <c r="E71" s="124"/>
      <c r="F71" s="124"/>
      <c r="G71" s="124"/>
      <c r="H71" s="163"/>
      <c r="I71" s="163"/>
      <c r="J71" s="124"/>
      <c r="K71" s="124"/>
      <c r="L71" s="124"/>
      <c r="M71" s="124"/>
      <c r="N71" s="124"/>
      <c r="O71" s="124"/>
    </row>
  </sheetData>
  <mergeCells count="1">
    <mergeCell ref="B28:O28"/>
  </mergeCells>
  <pageMargins left="0.511811024" right="0.511811024" top="0.78740157499999996" bottom="0.78740157499999996" header="0.31496062000000002" footer="0.31496062000000002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S131"/>
  <sheetViews>
    <sheetView showGridLines="0" topLeftCell="D80" zoomScaleNormal="100" workbookViewId="0">
      <selection activeCell="N99" sqref="N99"/>
    </sheetView>
  </sheetViews>
  <sheetFormatPr defaultColWidth="9.140625" defaultRowHeight="12.75"/>
  <cols>
    <col min="1" max="1" width="18" style="3" customWidth="1"/>
    <col min="2" max="2" width="15.5703125" style="2" customWidth="1"/>
    <col min="3" max="3" width="16.85546875" style="2" customWidth="1"/>
    <col min="4" max="4" width="19.7109375" style="2" customWidth="1"/>
    <col min="5" max="5" width="15.5703125" style="2" customWidth="1"/>
    <col min="6" max="6" width="13.5703125" style="2" customWidth="1"/>
    <col min="7" max="13" width="15.5703125" style="2" customWidth="1"/>
    <col min="14" max="14" width="18" style="15" customWidth="1"/>
    <col min="15" max="15" width="19" style="1" customWidth="1"/>
    <col min="16" max="16384" width="9.140625" style="1"/>
  </cols>
  <sheetData>
    <row r="1" spans="1:19" s="6" customFormat="1" ht="26.25" customHeight="1">
      <c r="B1" s="23"/>
      <c r="C1" s="23"/>
      <c r="D1" s="23"/>
      <c r="E1" s="23"/>
      <c r="F1" s="24" t="s">
        <v>31</v>
      </c>
      <c r="G1" s="23"/>
      <c r="H1" s="23"/>
      <c r="I1" s="23"/>
      <c r="J1" s="23"/>
      <c r="K1" s="23"/>
      <c r="L1" s="23"/>
      <c r="M1" s="23"/>
      <c r="N1" s="10"/>
    </row>
    <row r="2" spans="1:19" s="6" customFormat="1" ht="30" customHeight="1">
      <c r="B2" s="23"/>
      <c r="C2" s="23"/>
      <c r="D2" s="23"/>
      <c r="E2" s="23"/>
      <c r="F2" s="23"/>
      <c r="G2" s="365" t="s">
        <v>75</v>
      </c>
      <c r="H2" s="365"/>
      <c r="I2" s="23"/>
      <c r="J2" s="23"/>
      <c r="K2" s="23"/>
      <c r="L2" s="23"/>
      <c r="M2" s="23"/>
      <c r="N2" s="10"/>
    </row>
    <row r="3" spans="1:19" s="44" customFormat="1" ht="34.5" customHeight="1" thickBot="1">
      <c r="A3" s="366">
        <v>2008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</row>
    <row r="4" spans="1:19" s="3" customFormat="1">
      <c r="A4" s="28" t="s">
        <v>16</v>
      </c>
      <c r="B4" s="29" t="s">
        <v>0</v>
      </c>
      <c r="C4" s="29" t="s">
        <v>1</v>
      </c>
      <c r="D4" s="29" t="s">
        <v>2</v>
      </c>
      <c r="E4" s="29" t="s">
        <v>3</v>
      </c>
      <c r="F4" s="29" t="s">
        <v>4</v>
      </c>
      <c r="G4" s="29" t="s">
        <v>5</v>
      </c>
      <c r="H4" s="29" t="s">
        <v>6</v>
      </c>
      <c r="I4" s="29" t="s">
        <v>7</v>
      </c>
      <c r="J4" s="29" t="s">
        <v>8</v>
      </c>
      <c r="K4" s="29" t="s">
        <v>9</v>
      </c>
      <c r="L4" s="29" t="s">
        <v>10</v>
      </c>
      <c r="M4" s="29" t="s">
        <v>11</v>
      </c>
      <c r="N4" s="30" t="s">
        <v>18</v>
      </c>
      <c r="O4" s="6"/>
      <c r="P4" s="6"/>
      <c r="Q4" s="6"/>
      <c r="R4" s="6"/>
      <c r="S4" s="6"/>
    </row>
    <row r="5" spans="1:19">
      <c r="A5" s="31" t="s">
        <v>13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5532.27</v>
      </c>
      <c r="K5" s="7">
        <v>2801.12</v>
      </c>
      <c r="L5" s="7">
        <v>3451.97</v>
      </c>
      <c r="M5" s="7">
        <v>3970.96</v>
      </c>
      <c r="N5" s="32">
        <f>SUM(B5:M5)</f>
        <v>15756.32</v>
      </c>
      <c r="O5" s="5"/>
      <c r="P5" s="5"/>
      <c r="Q5" s="5"/>
      <c r="R5" s="5"/>
      <c r="S5" s="5"/>
    </row>
    <row r="6" spans="1:19">
      <c r="A6" s="31" t="s">
        <v>14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5532.27</v>
      </c>
      <c r="K6" s="7">
        <v>2801.12</v>
      </c>
      <c r="L6" s="7">
        <v>3451.97</v>
      </c>
      <c r="M6" s="7">
        <v>3970.96</v>
      </c>
      <c r="N6" s="32">
        <f>SUM(B6:M6)</f>
        <v>15756.32</v>
      </c>
      <c r="O6" s="5"/>
      <c r="P6" s="5"/>
      <c r="Q6" s="5"/>
      <c r="R6" s="5"/>
      <c r="S6" s="5"/>
    </row>
    <row r="7" spans="1:19" ht="13.5" thickBot="1">
      <c r="A7" s="43" t="s">
        <v>15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5">
        <f>SUM(B7:M7)</f>
        <v>0</v>
      </c>
      <c r="O7" s="5"/>
      <c r="P7" s="5"/>
      <c r="Q7" s="5"/>
      <c r="R7" s="5"/>
      <c r="S7" s="5"/>
    </row>
    <row r="8" spans="1:19" s="5" customFormat="1">
      <c r="A8" s="6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5"/>
    </row>
    <row r="9" spans="1:19" s="44" customFormat="1" ht="33" customHeight="1" thickBot="1">
      <c r="A9" s="366">
        <v>2009</v>
      </c>
      <c r="B9" s="366"/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</row>
    <row r="10" spans="1:19" s="3" customFormat="1">
      <c r="A10" s="28" t="s">
        <v>16</v>
      </c>
      <c r="B10" s="29" t="s">
        <v>0</v>
      </c>
      <c r="C10" s="29" t="s">
        <v>1</v>
      </c>
      <c r="D10" s="29" t="s">
        <v>2</v>
      </c>
      <c r="E10" s="29" t="s">
        <v>3</v>
      </c>
      <c r="F10" s="29" t="s">
        <v>4</v>
      </c>
      <c r="G10" s="29" t="s">
        <v>5</v>
      </c>
      <c r="H10" s="29" t="s">
        <v>6</v>
      </c>
      <c r="I10" s="29" t="s">
        <v>7</v>
      </c>
      <c r="J10" s="29" t="s">
        <v>8</v>
      </c>
      <c r="K10" s="29" t="s">
        <v>9</v>
      </c>
      <c r="L10" s="29" t="s">
        <v>10</v>
      </c>
      <c r="M10" s="29" t="s">
        <v>11</v>
      </c>
      <c r="N10" s="30" t="s">
        <v>18</v>
      </c>
      <c r="O10" s="6"/>
      <c r="P10" s="6"/>
      <c r="Q10" s="6"/>
      <c r="R10" s="6"/>
      <c r="S10" s="6"/>
    </row>
    <row r="11" spans="1:19">
      <c r="A11" s="31" t="s">
        <v>13</v>
      </c>
      <c r="B11" s="7">
        <v>5104.3</v>
      </c>
      <c r="C11" s="7">
        <v>2884.36</v>
      </c>
      <c r="D11" s="7">
        <v>3485.94</v>
      </c>
      <c r="E11" s="7">
        <v>3084.05</v>
      </c>
      <c r="F11" s="7">
        <v>4123.6239999999998</v>
      </c>
      <c r="G11" s="7">
        <v>5510.47</v>
      </c>
      <c r="H11" s="7">
        <v>5132.7</v>
      </c>
      <c r="I11" s="7">
        <v>6142.26</v>
      </c>
      <c r="J11" s="7">
        <v>5699.09</v>
      </c>
      <c r="K11" s="7">
        <v>7081.3680000000004</v>
      </c>
      <c r="L11" s="7">
        <v>5998.7510000000002</v>
      </c>
      <c r="M11" s="7">
        <v>7021.7690000000002</v>
      </c>
      <c r="N11" s="32">
        <f>SUM(B11:M11)</f>
        <v>61268.682000000015</v>
      </c>
      <c r="O11" s="5"/>
      <c r="P11" s="5"/>
      <c r="Q11" s="5"/>
      <c r="R11" s="5"/>
      <c r="S11" s="5"/>
    </row>
    <row r="12" spans="1:19">
      <c r="A12" s="31" t="s">
        <v>14</v>
      </c>
      <c r="B12" s="7">
        <v>5104.3</v>
      </c>
      <c r="C12" s="7">
        <v>2884.36</v>
      </c>
      <c r="D12" s="7">
        <v>3485.94</v>
      </c>
      <c r="E12" s="7">
        <v>3084.05</v>
      </c>
      <c r="F12" s="7">
        <v>4005.13</v>
      </c>
      <c r="G12" s="7">
        <v>5431.26</v>
      </c>
      <c r="H12" s="7">
        <v>4946.58</v>
      </c>
      <c r="I12" s="7">
        <v>5182.2</v>
      </c>
      <c r="J12" s="7">
        <v>5277.335</v>
      </c>
      <c r="K12" s="7">
        <v>6869.4440000000004</v>
      </c>
      <c r="L12" s="7">
        <v>5935.768</v>
      </c>
      <c r="M12" s="7">
        <v>6954.9129999999996</v>
      </c>
      <c r="N12" s="32">
        <f>SUM(B12:M12)</f>
        <v>59161.279999999999</v>
      </c>
      <c r="O12" s="5"/>
      <c r="P12" s="5"/>
      <c r="Q12" s="5"/>
      <c r="R12" s="5"/>
      <c r="S12" s="5"/>
    </row>
    <row r="13" spans="1:19" ht="13.5" thickBot="1">
      <c r="A13" s="33" t="s">
        <v>15</v>
      </c>
      <c r="B13" s="34">
        <v>0</v>
      </c>
      <c r="C13" s="34">
        <v>0</v>
      </c>
      <c r="D13" s="34">
        <v>0</v>
      </c>
      <c r="E13" s="34">
        <v>0</v>
      </c>
      <c r="F13" s="34">
        <v>118.49399999999969</v>
      </c>
      <c r="G13" s="34">
        <v>79.210000000000036</v>
      </c>
      <c r="H13" s="34">
        <v>186.11999999999989</v>
      </c>
      <c r="I13" s="34">
        <v>960.0600000000004</v>
      </c>
      <c r="J13" s="34">
        <v>421.75500000000011</v>
      </c>
      <c r="K13" s="34">
        <v>211.92399999999998</v>
      </c>
      <c r="L13" s="34">
        <v>62.983000000000175</v>
      </c>
      <c r="M13" s="34">
        <v>66.856000000000677</v>
      </c>
      <c r="N13" s="35">
        <f>SUM(B13:M13)</f>
        <v>2107.402000000001</v>
      </c>
      <c r="O13" s="5"/>
      <c r="P13" s="5"/>
      <c r="Q13" s="5"/>
      <c r="R13" s="5"/>
      <c r="S13" s="5"/>
    </row>
    <row r="14" spans="1:19" s="5" customFormat="1">
      <c r="A14" s="6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5"/>
    </row>
    <row r="15" spans="1:19" s="44" customFormat="1" ht="35.25" customHeight="1" thickBot="1">
      <c r="A15" s="366">
        <v>2010</v>
      </c>
      <c r="B15" s="366"/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366"/>
    </row>
    <row r="16" spans="1:19" s="3" customFormat="1">
      <c r="A16" s="28" t="s">
        <v>16</v>
      </c>
      <c r="B16" s="29" t="s">
        <v>0</v>
      </c>
      <c r="C16" s="29" t="s">
        <v>1</v>
      </c>
      <c r="D16" s="29" t="s">
        <v>2</v>
      </c>
      <c r="E16" s="29" t="s">
        <v>3</v>
      </c>
      <c r="F16" s="29" t="s">
        <v>4</v>
      </c>
      <c r="G16" s="29" t="s">
        <v>5</v>
      </c>
      <c r="H16" s="29" t="s">
        <v>6</v>
      </c>
      <c r="I16" s="29" t="s">
        <v>7</v>
      </c>
      <c r="J16" s="29" t="s">
        <v>8</v>
      </c>
      <c r="K16" s="29" t="s">
        <v>9</v>
      </c>
      <c r="L16" s="29" t="s">
        <v>10</v>
      </c>
      <c r="M16" s="29" t="s">
        <v>11</v>
      </c>
      <c r="N16" s="30" t="s">
        <v>18</v>
      </c>
      <c r="O16" s="6"/>
      <c r="P16" s="6"/>
      <c r="Q16" s="6"/>
      <c r="R16" s="6"/>
      <c r="S16" s="6"/>
    </row>
    <row r="17" spans="1:19">
      <c r="A17" s="31" t="s">
        <v>13</v>
      </c>
      <c r="B17" s="7">
        <v>7226.6880000000165</v>
      </c>
      <c r="C17" s="7">
        <v>7425.8890000000074</v>
      </c>
      <c r="D17" s="7">
        <v>9993.7140000000018</v>
      </c>
      <c r="E17" s="7">
        <v>7677.6742000000013</v>
      </c>
      <c r="F17" s="7">
        <v>6542.0879999999997</v>
      </c>
      <c r="G17" s="7">
        <v>8198.5529999999999</v>
      </c>
      <c r="H17" s="7">
        <v>9818.973</v>
      </c>
      <c r="I17" s="7">
        <v>9440.3319999999985</v>
      </c>
      <c r="J17" s="7">
        <v>8085.7099999999991</v>
      </c>
      <c r="K17" s="7">
        <v>15084.75</v>
      </c>
      <c r="L17" s="7">
        <v>10651.240000000002</v>
      </c>
      <c r="M17" s="7">
        <v>10158.17</v>
      </c>
      <c r="N17" s="32">
        <f>SUM(B17:M17)</f>
        <v>110303.78120000003</v>
      </c>
      <c r="O17" s="5"/>
      <c r="P17" s="5"/>
      <c r="Q17" s="5"/>
      <c r="R17" s="5"/>
      <c r="S17" s="5"/>
    </row>
    <row r="18" spans="1:19">
      <c r="A18" s="31" t="s">
        <v>14</v>
      </c>
      <c r="B18" s="7">
        <v>7122.295000000001</v>
      </c>
      <c r="C18" s="7">
        <v>7252.1550000000016</v>
      </c>
      <c r="D18" s="7">
        <v>9683.614000000005</v>
      </c>
      <c r="E18" s="7">
        <v>7598.5850000000055</v>
      </c>
      <c r="F18" s="7">
        <v>5917.8850000000011</v>
      </c>
      <c r="G18" s="7">
        <v>6327.2400000000071</v>
      </c>
      <c r="H18" s="7">
        <v>6274.9299999999985</v>
      </c>
      <c r="I18" s="7">
        <v>9363.9390000000021</v>
      </c>
      <c r="J18" s="7">
        <v>5918.760000000002</v>
      </c>
      <c r="K18" s="7">
        <v>14068.109999999999</v>
      </c>
      <c r="L18" s="7">
        <v>10014.610000000008</v>
      </c>
      <c r="M18" s="7">
        <v>9748.8700000000026</v>
      </c>
      <c r="N18" s="32">
        <f>SUM(B18:M18)</f>
        <v>99290.993000000017</v>
      </c>
      <c r="O18" s="5"/>
      <c r="P18" s="5"/>
      <c r="Q18" s="5"/>
      <c r="R18" s="5"/>
      <c r="S18" s="5"/>
    </row>
    <row r="19" spans="1:19" ht="13.5" thickBot="1">
      <c r="A19" s="33" t="s">
        <v>15</v>
      </c>
      <c r="B19" s="34">
        <v>104.39300000001549</v>
      </c>
      <c r="C19" s="34">
        <v>173.73400000000584</v>
      </c>
      <c r="D19" s="34">
        <v>310.09999999999673</v>
      </c>
      <c r="E19" s="34">
        <v>79.089199999995799</v>
      </c>
      <c r="F19" s="34">
        <v>624.20299999999861</v>
      </c>
      <c r="G19" s="34">
        <v>1871.3129999999928</v>
      </c>
      <c r="H19" s="34">
        <v>3544.0430000000015</v>
      </c>
      <c r="I19" s="34">
        <v>76.392999999996391</v>
      </c>
      <c r="J19" s="34">
        <v>2166.9499999999971</v>
      </c>
      <c r="K19" s="34">
        <v>1016.6400000000012</v>
      </c>
      <c r="L19" s="34">
        <v>636.62999999999374</v>
      </c>
      <c r="M19" s="34">
        <v>409.29999999999745</v>
      </c>
      <c r="N19" s="35">
        <f>SUM(B19:M19)</f>
        <v>11012.788199999992</v>
      </c>
      <c r="O19" s="5"/>
      <c r="P19" s="5"/>
      <c r="Q19" s="5"/>
      <c r="R19" s="5"/>
      <c r="S19" s="5"/>
    </row>
    <row r="20" spans="1:19" s="5" customFormat="1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45"/>
    </row>
    <row r="21" spans="1:19" s="46" customFormat="1" ht="34.5" customHeight="1" thickBot="1">
      <c r="A21" s="366">
        <v>2011</v>
      </c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</row>
    <row r="22" spans="1:19" s="3" customFormat="1">
      <c r="A22" s="28" t="s">
        <v>16</v>
      </c>
      <c r="B22" s="29" t="s">
        <v>0</v>
      </c>
      <c r="C22" s="29" t="s">
        <v>1</v>
      </c>
      <c r="D22" s="29" t="s">
        <v>2</v>
      </c>
      <c r="E22" s="29" t="s">
        <v>3</v>
      </c>
      <c r="F22" s="29" t="s">
        <v>4</v>
      </c>
      <c r="G22" s="29" t="s">
        <v>5</v>
      </c>
      <c r="H22" s="29" t="s">
        <v>6</v>
      </c>
      <c r="I22" s="29" t="s">
        <v>7</v>
      </c>
      <c r="J22" s="29" t="s">
        <v>8</v>
      </c>
      <c r="K22" s="29" t="s">
        <v>9</v>
      </c>
      <c r="L22" s="29" t="s">
        <v>10</v>
      </c>
      <c r="M22" s="29" t="s">
        <v>11</v>
      </c>
      <c r="N22" s="30" t="s">
        <v>18</v>
      </c>
      <c r="O22" s="6"/>
      <c r="P22" s="6"/>
      <c r="Q22" s="6"/>
      <c r="R22" s="6"/>
      <c r="S22" s="6"/>
    </row>
    <row r="23" spans="1:19">
      <c r="A23" s="31" t="s">
        <v>13</v>
      </c>
      <c r="B23" s="7">
        <v>10358.629999999999</v>
      </c>
      <c r="C23" s="7">
        <v>8800.2250000000004</v>
      </c>
      <c r="D23" s="7">
        <f>[1]Total!$B$25</f>
        <v>11295.44</v>
      </c>
      <c r="E23" s="7">
        <f>[2]Total!$B$23</f>
        <v>8862.24</v>
      </c>
      <c r="F23" s="7">
        <f>[3]Total!$B$24</f>
        <v>12492.905000000001</v>
      </c>
      <c r="G23" s="7">
        <f>[4]Total!$B$23</f>
        <v>8514.844000000001</v>
      </c>
      <c r="H23" s="7">
        <f>[5]Total!$C$19</f>
        <v>7300.53</v>
      </c>
      <c r="I23" s="7">
        <f>[6]Total!$C$19</f>
        <v>15119.420000000002</v>
      </c>
      <c r="J23" s="7">
        <f>[7]Total!$C$19</f>
        <v>12877.615000000002</v>
      </c>
      <c r="K23" s="7">
        <f>[8]Total!$C$19</f>
        <v>12339.289999999999</v>
      </c>
      <c r="L23" s="7">
        <v>10611</v>
      </c>
      <c r="M23" s="7">
        <v>10483.200000000001</v>
      </c>
      <c r="N23" s="32">
        <f>SUM(B23:M23)</f>
        <v>129055.33899999999</v>
      </c>
      <c r="O23" s="5"/>
      <c r="P23" s="5"/>
      <c r="Q23" s="5"/>
      <c r="R23" s="5"/>
      <c r="S23" s="5"/>
    </row>
    <row r="24" spans="1:19">
      <c r="A24" s="31" t="s">
        <v>14</v>
      </c>
      <c r="B24" s="7">
        <v>9561.1</v>
      </c>
      <c r="C24" s="7">
        <v>8582.93</v>
      </c>
      <c r="D24" s="7">
        <f>[1]Total!$B$27</f>
        <v>10920.150000000003</v>
      </c>
      <c r="E24" s="7">
        <f>[2]Total!$B$24</f>
        <v>8387.7899999999972</v>
      </c>
      <c r="F24" s="7">
        <f>[3]Total!$B$25</f>
        <v>12460.750000000004</v>
      </c>
      <c r="G24" s="7">
        <f>[4]Total!$C$24</f>
        <v>7910.590000000002</v>
      </c>
      <c r="H24" s="7">
        <f>[5]Total!$C$20</f>
        <v>6556.71</v>
      </c>
      <c r="I24" s="7">
        <f>[6]Total!$C$20</f>
        <v>14710.569999999998</v>
      </c>
      <c r="J24" s="7">
        <f>[7]Total!$C$20</f>
        <v>12630.428000000002</v>
      </c>
      <c r="K24" s="7">
        <f>[8]Total!$C$20</f>
        <v>11961.499999999998</v>
      </c>
      <c r="L24" s="7">
        <v>10528.6</v>
      </c>
      <c r="M24" s="7">
        <v>10038.35</v>
      </c>
      <c r="N24" s="32">
        <f>SUM(B24:M24)</f>
        <v>124249.46800000001</v>
      </c>
      <c r="O24" s="5"/>
      <c r="P24" s="5"/>
      <c r="Q24" s="5"/>
      <c r="R24" s="5"/>
      <c r="S24" s="5"/>
    </row>
    <row r="25" spans="1:19" ht="13.5" thickBot="1">
      <c r="A25" s="33" t="s">
        <v>15</v>
      </c>
      <c r="B25" s="34">
        <f t="shared" ref="B25:G25" si="0">B23-B24</f>
        <v>797.52999999999884</v>
      </c>
      <c r="C25" s="34">
        <f>C23-C24</f>
        <v>217.29500000000007</v>
      </c>
      <c r="D25" s="34">
        <f t="shared" si="0"/>
        <v>375.28999999999724</v>
      </c>
      <c r="E25" s="34">
        <f t="shared" si="0"/>
        <v>474.45000000000255</v>
      </c>
      <c r="F25" s="34">
        <f t="shared" si="0"/>
        <v>32.154999999997017</v>
      </c>
      <c r="G25" s="34">
        <f t="shared" si="0"/>
        <v>604.253999999999</v>
      </c>
      <c r="H25" s="34">
        <f>[5]Total!$C$21</f>
        <v>743.81999999999971</v>
      </c>
      <c r="I25" s="34">
        <f>[6]Total!$C$21</f>
        <v>408.850000000004</v>
      </c>
      <c r="J25" s="34">
        <f>[7]Total!$C$21</f>
        <v>247.1869999999999</v>
      </c>
      <c r="K25" s="34">
        <f>[8]Total!$C$21</f>
        <v>377.79000000000087</v>
      </c>
      <c r="L25" s="34">
        <f>L23-L24</f>
        <v>82.399999999999636</v>
      </c>
      <c r="M25" s="34">
        <f>M23-M24</f>
        <v>444.85000000000036</v>
      </c>
      <c r="N25" s="35">
        <f>SUM(B25:M25)</f>
        <v>4805.8709999999992</v>
      </c>
      <c r="O25" s="5"/>
      <c r="P25" s="5"/>
      <c r="Q25" s="5"/>
      <c r="R25" s="5"/>
      <c r="S25" s="5"/>
    </row>
    <row r="26" spans="1:19" s="27" customFormat="1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47"/>
      <c r="O26" s="14"/>
      <c r="P26" s="14"/>
      <c r="Q26" s="14"/>
      <c r="R26" s="14"/>
      <c r="S26" s="14"/>
    </row>
    <row r="27" spans="1:19" s="27" customFormat="1" ht="30.75" customHeight="1" thickBot="1">
      <c r="A27" s="364">
        <v>2012</v>
      </c>
      <c r="B27" s="364"/>
      <c r="C27" s="364"/>
      <c r="D27" s="364"/>
      <c r="E27" s="364"/>
      <c r="F27" s="364"/>
      <c r="G27" s="364"/>
      <c r="H27" s="364"/>
      <c r="I27" s="364"/>
      <c r="J27" s="364"/>
      <c r="K27" s="364"/>
      <c r="L27" s="364"/>
      <c r="M27" s="364"/>
      <c r="N27" s="364"/>
      <c r="O27" s="14"/>
      <c r="P27" s="14"/>
      <c r="Q27" s="14"/>
      <c r="R27" s="14"/>
      <c r="S27" s="14"/>
    </row>
    <row r="28" spans="1:19" s="3" customFormat="1">
      <c r="A28" s="28" t="s">
        <v>16</v>
      </c>
      <c r="B28" s="29" t="s">
        <v>0</v>
      </c>
      <c r="C28" s="29" t="s">
        <v>1</v>
      </c>
      <c r="D28" s="29" t="s">
        <v>2</v>
      </c>
      <c r="E28" s="29" t="s">
        <v>3</v>
      </c>
      <c r="F28" s="29" t="s">
        <v>4</v>
      </c>
      <c r="G28" s="29" t="s">
        <v>5</v>
      </c>
      <c r="H28" s="29" t="s">
        <v>6</v>
      </c>
      <c r="I28" s="29" t="s">
        <v>7</v>
      </c>
      <c r="J28" s="29" t="s">
        <v>8</v>
      </c>
      <c r="K28" s="29" t="s">
        <v>9</v>
      </c>
      <c r="L28" s="29" t="s">
        <v>10</v>
      </c>
      <c r="M28" s="29" t="s">
        <v>11</v>
      </c>
      <c r="N28" s="30" t="s">
        <v>18</v>
      </c>
      <c r="O28" s="6"/>
      <c r="P28" s="6"/>
      <c r="Q28" s="6"/>
      <c r="R28" s="6"/>
      <c r="S28" s="6"/>
    </row>
    <row r="29" spans="1:19">
      <c r="A29" s="31" t="s">
        <v>13</v>
      </c>
      <c r="B29" s="7">
        <v>13718.099999999997</v>
      </c>
      <c r="C29" s="7">
        <v>11543.830000000002</v>
      </c>
      <c r="D29" s="7">
        <v>13361.267</v>
      </c>
      <c r="E29" s="7">
        <f>MENSAL!F20</f>
        <v>5904.1230000000005</v>
      </c>
      <c r="F29" s="7">
        <f>MENSAL!G20</f>
        <v>4807.4920000000002</v>
      </c>
      <c r="G29" s="7">
        <f>MENSAL!H20</f>
        <v>6353.6249999999991</v>
      </c>
      <c r="H29" s="7">
        <f>MENSAL!I20</f>
        <v>5095.848</v>
      </c>
      <c r="I29" s="7">
        <f>MENSAL!J20</f>
        <v>6274.4790000000003</v>
      </c>
      <c r="J29" s="7">
        <f>MENSAL!K20</f>
        <v>7096.6549999999997</v>
      </c>
      <c r="K29" s="7">
        <f>MENSAL!L20</f>
        <v>4587.0550000000003</v>
      </c>
      <c r="L29" s="7">
        <f>MENSAL!M20</f>
        <v>7278.66</v>
      </c>
      <c r="M29" s="7">
        <f>MENSAL!N20</f>
        <v>10009.607999999998</v>
      </c>
      <c r="N29" s="32">
        <f>SUM(B29:M29)</f>
        <v>96030.741999999984</v>
      </c>
      <c r="O29" s="5"/>
      <c r="P29" s="5"/>
      <c r="Q29" s="5"/>
      <c r="R29" s="5"/>
      <c r="S29" s="5"/>
    </row>
    <row r="30" spans="1:19">
      <c r="A30" s="31" t="s">
        <v>14</v>
      </c>
      <c r="B30" s="7">
        <v>13233.449999999993</v>
      </c>
      <c r="C30" s="7">
        <v>11344.1</v>
      </c>
      <c r="D30" s="11">
        <v>12691.45</v>
      </c>
      <c r="E30" s="7">
        <f>MENSAL!F21</f>
        <v>5366</v>
      </c>
      <c r="F30" s="7">
        <f>MENSAL!G21</f>
        <v>4695</v>
      </c>
      <c r="G30" s="7">
        <f>MENSAL!H21</f>
        <v>5868</v>
      </c>
      <c r="H30" s="7">
        <f>MENSAL!I21</f>
        <v>3862</v>
      </c>
      <c r="I30" s="7">
        <f>MENSAL!J21</f>
        <v>4999.3999999999996</v>
      </c>
      <c r="J30" s="7">
        <f>MENSAL!K21</f>
        <v>5867</v>
      </c>
      <c r="K30" s="7">
        <f>MENSAL!L21</f>
        <v>3823</v>
      </c>
      <c r="L30" s="7">
        <f>MENSAL!M21</f>
        <v>4795</v>
      </c>
      <c r="M30" s="7">
        <f>MENSAL!N21</f>
        <v>6498.2</v>
      </c>
      <c r="N30" s="32">
        <f>SUM(B30:M30)</f>
        <v>83042.599999999991</v>
      </c>
      <c r="O30" s="5"/>
      <c r="P30" s="5"/>
      <c r="Q30" s="5"/>
      <c r="R30" s="5"/>
      <c r="S30" s="5"/>
    </row>
    <row r="31" spans="1:19" ht="13.5" thickBot="1">
      <c r="A31" s="33" t="s">
        <v>15</v>
      </c>
      <c r="B31" s="34">
        <v>484.65000000000327</v>
      </c>
      <c r="C31" s="34">
        <v>199.73000000000138</v>
      </c>
      <c r="D31" s="36">
        <f>D29-D30</f>
        <v>669.8169999999991</v>
      </c>
      <c r="E31" s="34" t="e">
        <f>MENSAL!#REF!</f>
        <v>#REF!</v>
      </c>
      <c r="F31" s="34">
        <f>MENSAL!G22</f>
        <v>112.49200000000019</v>
      </c>
      <c r="G31" s="34">
        <f>MENSAL!H22</f>
        <v>485.62499999999909</v>
      </c>
      <c r="H31" s="34">
        <f>MENSAL!I22</f>
        <v>341.84799999999996</v>
      </c>
      <c r="I31" s="34">
        <f>MENSAL!J22</f>
        <v>315.07900000000063</v>
      </c>
      <c r="J31" s="34">
        <f>MENSAL!K22</f>
        <v>164.7199999999998</v>
      </c>
      <c r="K31" s="34">
        <f>MENSAL!L22</f>
        <v>154.91999999999999</v>
      </c>
      <c r="L31" s="34">
        <f>MENSAL!M22</f>
        <v>300.10000000000002</v>
      </c>
      <c r="M31" s="34">
        <f>MENSAL!N22</f>
        <v>159.08000000000001</v>
      </c>
      <c r="N31" s="35" t="e">
        <f>SUM(B31:M31)</f>
        <v>#REF!</v>
      </c>
      <c r="O31" s="5"/>
      <c r="P31" s="5"/>
      <c r="Q31" s="5"/>
      <c r="R31" s="5"/>
      <c r="S31" s="5"/>
    </row>
    <row r="32" spans="1:19" s="5" customFormat="1">
      <c r="A32" s="12"/>
      <c r="B32" s="13"/>
      <c r="C32" s="13"/>
      <c r="D32" s="80"/>
      <c r="E32" s="13"/>
      <c r="F32" s="13"/>
      <c r="G32" s="13"/>
      <c r="H32" s="13"/>
      <c r="I32" s="13"/>
      <c r="J32" s="13"/>
      <c r="K32" s="13"/>
      <c r="L32" s="13"/>
      <c r="M32" s="13"/>
      <c r="N32" s="81"/>
    </row>
    <row r="33" spans="1:19" s="27" customFormat="1" ht="27" customHeight="1" thickBot="1">
      <c r="A33" s="364">
        <v>2013</v>
      </c>
      <c r="B33" s="364"/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4"/>
      <c r="N33" s="364"/>
      <c r="O33" s="14"/>
      <c r="P33" s="14"/>
      <c r="Q33" s="14"/>
      <c r="R33" s="14"/>
      <c r="S33" s="14"/>
    </row>
    <row r="34" spans="1:19" s="3" customFormat="1">
      <c r="A34" s="28" t="s">
        <v>16</v>
      </c>
      <c r="B34" s="29" t="s">
        <v>0</v>
      </c>
      <c r="C34" s="29" t="s">
        <v>1</v>
      </c>
      <c r="D34" s="29" t="s">
        <v>2</v>
      </c>
      <c r="E34" s="29" t="s">
        <v>3</v>
      </c>
      <c r="F34" s="29" t="s">
        <v>4</v>
      </c>
      <c r="G34" s="29" t="s">
        <v>5</v>
      </c>
      <c r="H34" s="29" t="s">
        <v>6</v>
      </c>
      <c r="I34" s="29" t="s">
        <v>7</v>
      </c>
      <c r="J34" s="29" t="s">
        <v>8</v>
      </c>
      <c r="K34" s="29" t="s">
        <v>9</v>
      </c>
      <c r="L34" s="29" t="s">
        <v>10</v>
      </c>
      <c r="M34" s="29" t="s">
        <v>11</v>
      </c>
      <c r="N34" s="30" t="s">
        <v>18</v>
      </c>
      <c r="O34" s="6"/>
      <c r="P34" s="6"/>
      <c r="Q34" s="6"/>
      <c r="R34" s="6"/>
      <c r="S34" s="6"/>
    </row>
    <row r="35" spans="1:19">
      <c r="A35" s="31" t="s">
        <v>13</v>
      </c>
      <c r="B35" s="7">
        <v>12468.467000000001</v>
      </c>
      <c r="C35" s="7">
        <v>8751.9650000000001</v>
      </c>
      <c r="D35" s="7">
        <v>8908.25</v>
      </c>
      <c r="E35" s="7">
        <v>13257.7</v>
      </c>
      <c r="F35" s="7">
        <v>5785.68</v>
      </c>
      <c r="G35" s="7">
        <v>5328.84</v>
      </c>
      <c r="H35" s="7">
        <v>4815.5600000000004</v>
      </c>
      <c r="I35" s="7">
        <v>7526.73</v>
      </c>
      <c r="J35" s="7">
        <v>4345.6750000000002</v>
      </c>
      <c r="K35" s="7">
        <v>5334.06</v>
      </c>
      <c r="L35" s="7">
        <v>4960.6499999999996</v>
      </c>
      <c r="M35" s="7"/>
      <c r="N35" s="32">
        <f>SUM(B35:M35)</f>
        <v>81483.57699999999</v>
      </c>
      <c r="O35" s="5"/>
      <c r="P35" s="5"/>
      <c r="Q35" s="5"/>
      <c r="R35" s="5"/>
      <c r="S35" s="5"/>
    </row>
    <row r="36" spans="1:19">
      <c r="A36" s="31" t="s">
        <v>14</v>
      </c>
      <c r="B36" s="7">
        <v>12371.225</v>
      </c>
      <c r="C36" s="7">
        <v>8680.6</v>
      </c>
      <c r="D36" s="11">
        <v>8866.2000000000007</v>
      </c>
      <c r="E36" s="7">
        <v>13106.35</v>
      </c>
      <c r="F36" s="7">
        <v>5069.8999999999996</v>
      </c>
      <c r="G36" s="7">
        <v>4897.6000000000004</v>
      </c>
      <c r="H36" s="7">
        <v>4698.7</v>
      </c>
      <c r="I36" s="7">
        <v>6316.35</v>
      </c>
      <c r="J36" s="7">
        <v>3524.5</v>
      </c>
      <c r="K36" s="7">
        <v>5034.6000000000004</v>
      </c>
      <c r="L36" s="7">
        <v>4930.5</v>
      </c>
      <c r="M36" s="7"/>
      <c r="N36" s="32">
        <f>SUM(B36:M36)</f>
        <v>77496.524999999994</v>
      </c>
      <c r="O36" s="5"/>
      <c r="P36" s="5"/>
      <c r="Q36" s="5"/>
      <c r="R36" s="5"/>
      <c r="S36" s="5"/>
    </row>
    <row r="37" spans="1:19" ht="13.5" thickBot="1">
      <c r="A37" s="33" t="s">
        <v>15</v>
      </c>
      <c r="B37" s="34">
        <f>B35-B36</f>
        <v>97.242000000000189</v>
      </c>
      <c r="C37" s="34">
        <f>C35-C36</f>
        <v>71.364999999999782</v>
      </c>
      <c r="D37" s="36">
        <v>42.05</v>
      </c>
      <c r="E37" s="34">
        <f>E35-E36</f>
        <v>151.35000000000036</v>
      </c>
      <c r="F37" s="34">
        <v>715.78</v>
      </c>
      <c r="G37" s="34">
        <f>G35-G36</f>
        <v>431.23999999999978</v>
      </c>
      <c r="H37" s="34">
        <v>116.86</v>
      </c>
      <c r="I37" s="34">
        <f>I35-I36</f>
        <v>1210.3799999999992</v>
      </c>
      <c r="J37" s="34">
        <f>J35-J36</f>
        <v>821.17500000000018</v>
      </c>
      <c r="K37" s="34">
        <f>K35-K36</f>
        <v>299.46000000000004</v>
      </c>
      <c r="L37" s="34">
        <f>L35-L36</f>
        <v>30.149999999999636</v>
      </c>
      <c r="M37" s="34"/>
      <c r="N37" s="35">
        <f>SUM(B37:M37)</f>
        <v>3987.0519999999988</v>
      </c>
      <c r="O37" s="5"/>
      <c r="P37" s="5"/>
      <c r="Q37" s="5"/>
      <c r="R37" s="5"/>
      <c r="S37" s="5"/>
    </row>
    <row r="38" spans="1:19" s="5" customFormat="1">
      <c r="A38" s="12"/>
      <c r="B38" s="13"/>
      <c r="C38" s="13"/>
      <c r="D38" s="80"/>
      <c r="E38" s="13"/>
      <c r="F38" s="13"/>
      <c r="G38" s="13"/>
      <c r="H38" s="13"/>
      <c r="I38" s="13"/>
      <c r="J38" s="13"/>
      <c r="K38" s="13"/>
      <c r="L38" s="13"/>
      <c r="M38" s="13"/>
      <c r="N38" s="81"/>
    </row>
    <row r="39" spans="1:19" s="27" customFormat="1" ht="33" customHeight="1" thickBot="1">
      <c r="A39" s="364">
        <v>2014</v>
      </c>
      <c r="B39" s="364"/>
      <c r="C39" s="364"/>
      <c r="D39" s="364"/>
      <c r="E39" s="364"/>
      <c r="F39" s="364"/>
      <c r="G39" s="364"/>
      <c r="H39" s="364"/>
      <c r="I39" s="364"/>
      <c r="J39" s="364"/>
      <c r="K39" s="364"/>
      <c r="L39" s="364"/>
      <c r="M39" s="364"/>
      <c r="N39" s="364"/>
      <c r="O39" s="14"/>
      <c r="P39" s="14"/>
      <c r="Q39" s="14"/>
      <c r="R39" s="14"/>
      <c r="S39" s="14"/>
    </row>
    <row r="40" spans="1:19" s="3" customFormat="1">
      <c r="A40" s="28" t="s">
        <v>16</v>
      </c>
      <c r="B40" s="29" t="s">
        <v>0</v>
      </c>
      <c r="C40" s="29" t="s">
        <v>1</v>
      </c>
      <c r="D40" s="29" t="s">
        <v>2</v>
      </c>
      <c r="E40" s="29" t="s">
        <v>3</v>
      </c>
      <c r="F40" s="29" t="s">
        <v>4</v>
      </c>
      <c r="G40" s="29" t="s">
        <v>5</v>
      </c>
      <c r="H40" s="29" t="s">
        <v>6</v>
      </c>
      <c r="I40" s="29" t="s">
        <v>7</v>
      </c>
      <c r="J40" s="29" t="s">
        <v>8</v>
      </c>
      <c r="K40" s="29" t="s">
        <v>9</v>
      </c>
      <c r="L40" s="29" t="s">
        <v>10</v>
      </c>
      <c r="M40" s="29" t="s">
        <v>11</v>
      </c>
      <c r="N40" s="30" t="s">
        <v>18</v>
      </c>
      <c r="O40" s="6"/>
      <c r="P40" s="6"/>
      <c r="Q40" s="6"/>
      <c r="R40" s="6"/>
      <c r="S40" s="6"/>
    </row>
    <row r="41" spans="1:19">
      <c r="A41" s="31" t="s">
        <v>13</v>
      </c>
      <c r="B41" s="7">
        <v>7931.31</v>
      </c>
      <c r="C41" s="7">
        <v>12459.65</v>
      </c>
      <c r="D41" s="7">
        <v>13463.2</v>
      </c>
      <c r="E41" s="7">
        <v>13910.8</v>
      </c>
      <c r="F41" s="7">
        <v>18851.7</v>
      </c>
      <c r="G41" s="7">
        <v>3159.6</v>
      </c>
      <c r="H41" s="7">
        <v>3366.85</v>
      </c>
      <c r="I41" s="7">
        <v>1376.25</v>
      </c>
      <c r="J41" s="7">
        <v>7728.7</v>
      </c>
      <c r="K41" s="7">
        <v>4652.0379999999996</v>
      </c>
      <c r="L41" s="7">
        <v>7025.8</v>
      </c>
      <c r="M41" s="7">
        <v>5598.7</v>
      </c>
      <c r="N41" s="32">
        <f>SUM(B41:M41)</f>
        <v>99524.598000000013</v>
      </c>
      <c r="O41" s="5"/>
      <c r="P41" s="5"/>
      <c r="Q41" s="5"/>
      <c r="R41" s="5"/>
      <c r="S41" s="5"/>
    </row>
    <row r="42" spans="1:19">
      <c r="A42" s="31" t="s">
        <v>14</v>
      </c>
      <c r="B42" s="7">
        <v>6668.9</v>
      </c>
      <c r="C42" s="7">
        <v>12415.95</v>
      </c>
      <c r="D42" s="83">
        <v>11989.52</v>
      </c>
      <c r="E42" s="7">
        <v>13805.7</v>
      </c>
      <c r="F42" s="7">
        <v>18185.099999999999</v>
      </c>
      <c r="G42" s="7">
        <v>2457.5</v>
      </c>
      <c r="H42" s="7">
        <v>3338.5</v>
      </c>
      <c r="I42" s="7">
        <v>1196.95</v>
      </c>
      <c r="J42" s="7">
        <v>6193.5</v>
      </c>
      <c r="K42" s="7">
        <v>3051.1</v>
      </c>
      <c r="L42" s="7">
        <v>6986.7</v>
      </c>
      <c r="M42" s="7">
        <v>5525.5</v>
      </c>
      <c r="N42" s="32">
        <f>SUM(B42:M42)</f>
        <v>91814.92</v>
      </c>
      <c r="O42" s="5"/>
      <c r="P42" s="5"/>
      <c r="Q42" s="5"/>
      <c r="R42" s="5"/>
      <c r="S42" s="5"/>
    </row>
    <row r="43" spans="1:19" ht="13.5" thickBot="1">
      <c r="A43" s="33" t="s">
        <v>15</v>
      </c>
      <c r="B43" s="34">
        <f t="shared" ref="B43:G43" si="1">B41-B42</f>
        <v>1262.4100000000008</v>
      </c>
      <c r="C43" s="34">
        <f t="shared" si="1"/>
        <v>43.699999999998909</v>
      </c>
      <c r="D43" s="84">
        <f t="shared" si="1"/>
        <v>1473.6800000000003</v>
      </c>
      <c r="E43" s="34">
        <f t="shared" si="1"/>
        <v>105.09999999999854</v>
      </c>
      <c r="F43" s="34">
        <f t="shared" si="1"/>
        <v>666.60000000000218</v>
      </c>
      <c r="G43" s="34">
        <f t="shared" si="1"/>
        <v>702.09999999999991</v>
      </c>
      <c r="H43" s="34">
        <f>H41-H42</f>
        <v>28.349999999999909</v>
      </c>
      <c r="I43" s="34">
        <f>I41-I42</f>
        <v>179.29999999999995</v>
      </c>
      <c r="J43" s="34">
        <f>J41-J42</f>
        <v>1535.1999999999998</v>
      </c>
      <c r="K43" s="34">
        <f>K41-K42</f>
        <v>1600.9379999999996</v>
      </c>
      <c r="L43" s="34">
        <f>L41-L42</f>
        <v>39.100000000000364</v>
      </c>
      <c r="M43" s="34">
        <v>73.199999999999818</v>
      </c>
      <c r="N43" s="35">
        <f>SUM(B43:M43)</f>
        <v>7709.6780000000008</v>
      </c>
      <c r="O43" s="5"/>
      <c r="P43" s="5"/>
      <c r="Q43" s="5"/>
      <c r="R43" s="5"/>
      <c r="S43" s="5"/>
    </row>
    <row r="44" spans="1:19" s="5" customFormat="1">
      <c r="A44" s="12"/>
      <c r="B44" s="13"/>
      <c r="C44" s="13"/>
      <c r="D44" s="80"/>
      <c r="E44" s="13"/>
      <c r="F44" s="13"/>
      <c r="G44" s="13"/>
      <c r="H44" s="13"/>
      <c r="I44" s="13"/>
      <c r="J44" s="13"/>
      <c r="K44" s="13"/>
      <c r="L44" s="13"/>
      <c r="M44" s="13"/>
      <c r="N44" s="81"/>
    </row>
    <row r="45" spans="1:19" s="5" customFormat="1">
      <c r="A45" s="12"/>
      <c r="B45" s="13"/>
      <c r="C45" s="13"/>
      <c r="D45" s="80"/>
      <c r="E45" s="13"/>
      <c r="F45" s="13"/>
      <c r="G45" s="13"/>
      <c r="H45" s="13"/>
      <c r="I45" s="13"/>
      <c r="J45" s="13"/>
      <c r="K45" s="13"/>
      <c r="L45" s="13"/>
      <c r="M45" s="13"/>
      <c r="N45" s="81"/>
    </row>
    <row r="46" spans="1:19" s="27" customFormat="1" ht="24" customHeight="1" thickBot="1">
      <c r="A46" s="364">
        <v>2015</v>
      </c>
      <c r="B46" s="364"/>
      <c r="C46" s="364"/>
      <c r="D46" s="364"/>
      <c r="E46" s="364"/>
      <c r="F46" s="364"/>
      <c r="G46" s="364"/>
      <c r="H46" s="364"/>
      <c r="I46" s="364"/>
      <c r="J46" s="364"/>
      <c r="K46" s="364"/>
      <c r="L46" s="364"/>
      <c r="M46" s="364"/>
      <c r="N46" s="364"/>
      <c r="O46" s="14"/>
      <c r="P46" s="14"/>
      <c r="Q46" s="14"/>
      <c r="R46" s="14"/>
      <c r="S46" s="14"/>
    </row>
    <row r="47" spans="1:19" s="3" customFormat="1">
      <c r="A47" s="28" t="s">
        <v>16</v>
      </c>
      <c r="B47" s="29" t="s">
        <v>0</v>
      </c>
      <c r="C47" s="29" t="s">
        <v>1</v>
      </c>
      <c r="D47" s="29" t="s">
        <v>2</v>
      </c>
      <c r="E47" s="29" t="s">
        <v>3</v>
      </c>
      <c r="F47" s="29" t="s">
        <v>4</v>
      </c>
      <c r="G47" s="29" t="s">
        <v>5</v>
      </c>
      <c r="H47" s="29" t="s">
        <v>6</v>
      </c>
      <c r="I47" s="29" t="s">
        <v>7</v>
      </c>
      <c r="J47" s="29" t="s">
        <v>8</v>
      </c>
      <c r="K47" s="29" t="s">
        <v>9</v>
      </c>
      <c r="L47" s="29" t="s">
        <v>10</v>
      </c>
      <c r="M47" s="29" t="s">
        <v>11</v>
      </c>
      <c r="N47" s="30" t="s">
        <v>18</v>
      </c>
      <c r="O47" s="6"/>
      <c r="P47" s="6"/>
      <c r="Q47" s="6"/>
      <c r="R47" s="6"/>
      <c r="S47" s="6"/>
    </row>
    <row r="48" spans="1:19">
      <c r="A48" s="31" t="s">
        <v>13</v>
      </c>
      <c r="B48" s="7">
        <v>4059.35</v>
      </c>
      <c r="C48" s="7">
        <v>2706</v>
      </c>
      <c r="D48" s="7">
        <v>4017.5</v>
      </c>
      <c r="E48" s="7">
        <v>2473.5</v>
      </c>
      <c r="F48" s="7">
        <v>3182</v>
      </c>
      <c r="G48" s="7">
        <v>3083</v>
      </c>
      <c r="H48" s="7">
        <v>2826</v>
      </c>
      <c r="I48" s="7">
        <v>2647.5</v>
      </c>
      <c r="J48" s="7">
        <v>2774.5</v>
      </c>
      <c r="K48" s="7">
        <v>2211.5</v>
      </c>
      <c r="L48" s="7">
        <v>2968.5</v>
      </c>
      <c r="M48" s="7">
        <v>1667</v>
      </c>
      <c r="N48" s="32">
        <f>SUM(B48:M48)</f>
        <v>34616.35</v>
      </c>
      <c r="O48" s="5"/>
      <c r="P48" s="5"/>
      <c r="Q48" s="5"/>
      <c r="R48" s="5"/>
      <c r="S48" s="5"/>
    </row>
    <row r="49" spans="1:19">
      <c r="A49" s="31" t="s">
        <v>14</v>
      </c>
      <c r="B49" s="7">
        <v>3127.5</v>
      </c>
      <c r="C49" s="7">
        <v>2680</v>
      </c>
      <c r="D49" s="83">
        <v>4005.5</v>
      </c>
      <c r="E49" s="7">
        <v>2322</v>
      </c>
      <c r="F49" s="7">
        <v>2799</v>
      </c>
      <c r="G49" s="7">
        <v>3025</v>
      </c>
      <c r="H49" s="7">
        <v>1989.2</v>
      </c>
      <c r="I49" s="7">
        <v>2514</v>
      </c>
      <c r="J49" s="7">
        <v>2690.3</v>
      </c>
      <c r="K49" s="7">
        <v>2136</v>
      </c>
      <c r="L49" s="7">
        <v>2555.5</v>
      </c>
      <c r="M49" s="7">
        <v>1613.05</v>
      </c>
      <c r="N49" s="32">
        <f>SUM(B49:M49)</f>
        <v>31457.05</v>
      </c>
      <c r="O49" s="5"/>
      <c r="P49" s="5"/>
      <c r="Q49" s="5"/>
      <c r="R49" s="5"/>
      <c r="S49" s="5"/>
    </row>
    <row r="50" spans="1:19" ht="13.5" thickBot="1">
      <c r="A50" s="33" t="s">
        <v>15</v>
      </c>
      <c r="B50" s="34">
        <v>931.84999999999991</v>
      </c>
      <c r="C50" s="34">
        <v>26</v>
      </c>
      <c r="D50" s="84">
        <v>12</v>
      </c>
      <c r="E50" s="34">
        <v>151.5</v>
      </c>
      <c r="F50" s="34">
        <v>383</v>
      </c>
      <c r="G50" s="34">
        <v>58</v>
      </c>
      <c r="H50" s="34">
        <v>836.8</v>
      </c>
      <c r="I50" s="34">
        <v>133.5</v>
      </c>
      <c r="J50" s="34">
        <v>84.199999999999818</v>
      </c>
      <c r="K50" s="34">
        <v>75.5</v>
      </c>
      <c r="L50" s="34">
        <v>413</v>
      </c>
      <c r="M50" s="34">
        <v>53.950000000000045</v>
      </c>
      <c r="N50" s="35">
        <f>SUM(B50:M50)</f>
        <v>3159.2999999999993</v>
      </c>
      <c r="O50" s="5"/>
      <c r="P50" s="5"/>
      <c r="Q50" s="5"/>
      <c r="R50" s="5"/>
      <c r="S50" s="5"/>
    </row>
    <row r="51" spans="1:19" s="5" customFormat="1">
      <c r="A51" s="12"/>
      <c r="B51" s="13"/>
      <c r="C51" s="13"/>
      <c r="D51" s="80"/>
      <c r="E51" s="13"/>
      <c r="F51" s="13"/>
      <c r="G51" s="13"/>
      <c r="H51" s="13"/>
      <c r="I51" s="13"/>
      <c r="J51" s="13"/>
      <c r="K51" s="13"/>
      <c r="L51" s="13"/>
      <c r="M51" s="13"/>
      <c r="N51" s="81"/>
    </row>
    <row r="52" spans="1:19" s="120" customFormat="1">
      <c r="A52" s="220" t="s">
        <v>78</v>
      </c>
      <c r="B52" s="232">
        <v>3127.5</v>
      </c>
      <c r="C52" s="232">
        <v>2680</v>
      </c>
      <c r="D52" s="233">
        <v>4005.5</v>
      </c>
      <c r="E52" s="232">
        <v>2322</v>
      </c>
      <c r="F52" s="232">
        <v>2799</v>
      </c>
      <c r="G52" s="232">
        <v>3025</v>
      </c>
      <c r="H52" s="232">
        <v>1989.2</v>
      </c>
      <c r="I52" s="232">
        <v>2514</v>
      </c>
      <c r="J52" s="232">
        <v>2690.3</v>
      </c>
      <c r="K52" s="232">
        <v>2136</v>
      </c>
      <c r="L52" s="232">
        <v>2555.5</v>
      </c>
      <c r="M52" s="232">
        <v>1613.05</v>
      </c>
      <c r="N52" s="221"/>
    </row>
    <row r="53" spans="1:19" s="120" customFormat="1">
      <c r="A53" s="220" t="s">
        <v>35</v>
      </c>
      <c r="B53" s="234">
        <v>19556</v>
      </c>
      <c r="C53" s="234">
        <v>27173</v>
      </c>
      <c r="D53" s="234">
        <v>21614.6</v>
      </c>
      <c r="E53" s="234">
        <v>16592</v>
      </c>
      <c r="F53" s="235">
        <v>18165</v>
      </c>
      <c r="G53" s="235">
        <v>19872</v>
      </c>
      <c r="H53" s="235">
        <v>8846.1</v>
      </c>
      <c r="I53" s="235">
        <v>11054</v>
      </c>
      <c r="J53" s="235">
        <v>28176.5</v>
      </c>
      <c r="K53" s="235">
        <v>36902</v>
      </c>
      <c r="L53" s="234">
        <v>20634</v>
      </c>
      <c r="M53" s="234">
        <v>8351</v>
      </c>
      <c r="N53" s="221"/>
    </row>
    <row r="54" spans="1:19" s="120" customFormat="1">
      <c r="A54" s="220" t="s">
        <v>79</v>
      </c>
      <c r="B54" s="232">
        <v>0</v>
      </c>
      <c r="C54" s="232">
        <v>0</v>
      </c>
      <c r="D54" s="232">
        <v>0</v>
      </c>
      <c r="E54" s="232">
        <v>15833</v>
      </c>
      <c r="F54" s="232">
        <v>44701</v>
      </c>
      <c r="G54" s="232">
        <v>40401</v>
      </c>
      <c r="H54" s="232">
        <v>41119</v>
      </c>
      <c r="I54" s="232">
        <v>37147</v>
      </c>
      <c r="J54" s="232">
        <v>47991</v>
      </c>
      <c r="K54" s="232">
        <v>34573</v>
      </c>
      <c r="L54" s="232">
        <v>49365</v>
      </c>
      <c r="M54" s="232">
        <v>12411</v>
      </c>
      <c r="N54" s="221"/>
    </row>
    <row r="55" spans="1:19" s="225" customFormat="1" ht="17.25" customHeight="1">
      <c r="A55" s="222" t="s">
        <v>76</v>
      </c>
      <c r="B55" s="223">
        <f>SUM(B52:B54)</f>
        <v>22683.5</v>
      </c>
      <c r="C55" s="223">
        <f t="shared" ref="C55:M55" si="2">SUM(C52:C54)</f>
        <v>29853</v>
      </c>
      <c r="D55" s="223">
        <f t="shared" si="2"/>
        <v>25620.1</v>
      </c>
      <c r="E55" s="223">
        <f t="shared" si="2"/>
        <v>34747</v>
      </c>
      <c r="F55" s="223">
        <f t="shared" si="2"/>
        <v>65665</v>
      </c>
      <c r="G55" s="223">
        <f t="shared" si="2"/>
        <v>63298</v>
      </c>
      <c r="H55" s="223">
        <f t="shared" si="2"/>
        <v>51954.3</v>
      </c>
      <c r="I55" s="223">
        <f t="shared" si="2"/>
        <v>50715</v>
      </c>
      <c r="J55" s="223">
        <f t="shared" si="2"/>
        <v>78857.8</v>
      </c>
      <c r="K55" s="223">
        <f t="shared" si="2"/>
        <v>73611</v>
      </c>
      <c r="L55" s="223">
        <f t="shared" si="2"/>
        <v>72554.5</v>
      </c>
      <c r="M55" s="223">
        <f t="shared" si="2"/>
        <v>22375.05</v>
      </c>
      <c r="N55" s="224"/>
    </row>
    <row r="56" spans="1:19" s="5" customFormat="1">
      <c r="A56" s="12"/>
      <c r="B56" s="13"/>
      <c r="C56" s="13"/>
      <c r="D56" s="80"/>
      <c r="E56" s="13"/>
      <c r="F56" s="13"/>
      <c r="G56" s="13">
        <f>13*30</f>
        <v>390</v>
      </c>
      <c r="H56" s="13"/>
      <c r="I56" s="13"/>
      <c r="J56" s="13"/>
      <c r="K56" s="13"/>
      <c r="L56" s="13"/>
      <c r="M56" s="13"/>
      <c r="N56" s="81"/>
    </row>
    <row r="57" spans="1:19" s="27" customFormat="1" ht="33.75" customHeight="1" thickBot="1">
      <c r="A57" s="364">
        <v>2016</v>
      </c>
      <c r="B57" s="364"/>
      <c r="C57" s="364"/>
      <c r="D57" s="364"/>
      <c r="E57" s="364"/>
      <c r="F57" s="364"/>
      <c r="G57" s="364"/>
      <c r="H57" s="364"/>
      <c r="I57" s="364"/>
      <c r="J57" s="364"/>
      <c r="K57" s="364"/>
      <c r="L57" s="364"/>
      <c r="M57" s="364"/>
      <c r="N57" s="364"/>
      <c r="O57" s="14"/>
      <c r="P57" s="14"/>
      <c r="Q57" s="14"/>
      <c r="R57" s="14"/>
      <c r="S57" s="14"/>
    </row>
    <row r="58" spans="1:19" s="3" customFormat="1">
      <c r="A58" s="28" t="s">
        <v>16</v>
      </c>
      <c r="B58" s="29" t="s">
        <v>0</v>
      </c>
      <c r="C58" s="29" t="s">
        <v>1</v>
      </c>
      <c r="D58" s="29" t="s">
        <v>2</v>
      </c>
      <c r="E58" s="29" t="s">
        <v>3</v>
      </c>
      <c r="F58" s="29" t="s">
        <v>4</v>
      </c>
      <c r="G58" s="29" t="s">
        <v>5</v>
      </c>
      <c r="H58" s="29" t="s">
        <v>6</v>
      </c>
      <c r="I58" s="29" t="s">
        <v>7</v>
      </c>
      <c r="J58" s="29" t="s">
        <v>8</v>
      </c>
      <c r="K58" s="29" t="s">
        <v>9</v>
      </c>
      <c r="L58" s="29" t="s">
        <v>10</v>
      </c>
      <c r="M58" s="29" t="s">
        <v>11</v>
      </c>
      <c r="N58" s="30" t="s">
        <v>18</v>
      </c>
      <c r="O58" s="6"/>
      <c r="P58" s="6"/>
      <c r="Q58" s="6"/>
      <c r="R58" s="6"/>
      <c r="S58" s="6"/>
    </row>
    <row r="59" spans="1:19">
      <c r="A59" s="181" t="s">
        <v>13</v>
      </c>
      <c r="B59" s="182">
        <v>2984</v>
      </c>
      <c r="C59" s="183">
        <v>1730.5</v>
      </c>
      <c r="D59" s="182">
        <v>3329</v>
      </c>
      <c r="E59" s="179">
        <v>5232.5</v>
      </c>
      <c r="F59" s="182">
        <v>3656.5</v>
      </c>
      <c r="G59" s="182">
        <v>2390</v>
      </c>
      <c r="H59" s="182">
        <v>2397.6000000000004</v>
      </c>
      <c r="I59" s="182">
        <v>2246</v>
      </c>
      <c r="J59" s="184">
        <v>3647.45</v>
      </c>
      <c r="K59" s="182">
        <v>2596.1999999999998</v>
      </c>
      <c r="L59" s="185">
        <v>3734.7</v>
      </c>
      <c r="M59" s="185">
        <v>4368</v>
      </c>
      <c r="N59" s="180">
        <f>SUM(B59:M59)</f>
        <v>38312.449999999997</v>
      </c>
      <c r="O59" s="5"/>
      <c r="P59" s="5"/>
      <c r="Q59" s="5"/>
      <c r="R59" s="5"/>
      <c r="S59" s="5"/>
    </row>
    <row r="60" spans="1:19">
      <c r="A60" s="181" t="s">
        <v>14</v>
      </c>
      <c r="B60" s="182">
        <v>2438</v>
      </c>
      <c r="C60" s="183">
        <v>2373</v>
      </c>
      <c r="D60" s="182">
        <v>3246</v>
      </c>
      <c r="E60" s="179">
        <v>4816.5</v>
      </c>
      <c r="F60" s="182">
        <v>3440</v>
      </c>
      <c r="G60" s="182">
        <v>2390</v>
      </c>
      <c r="H60" s="182">
        <v>2241</v>
      </c>
      <c r="I60" s="182">
        <v>2020</v>
      </c>
      <c r="J60" s="184">
        <v>2981</v>
      </c>
      <c r="K60" s="182">
        <v>2426</v>
      </c>
      <c r="L60" s="185">
        <v>3059</v>
      </c>
      <c r="M60" s="185">
        <v>3553.5</v>
      </c>
      <c r="N60" s="180">
        <f>SUM(B60:M60)</f>
        <v>34984</v>
      </c>
      <c r="O60" s="5"/>
      <c r="P60" s="5"/>
      <c r="Q60" s="5"/>
      <c r="R60" s="5"/>
      <c r="S60" s="5"/>
    </row>
    <row r="61" spans="1:19">
      <c r="A61" s="181" t="s">
        <v>15</v>
      </c>
      <c r="B61" s="182">
        <v>546</v>
      </c>
      <c r="C61" s="186">
        <v>-642.5</v>
      </c>
      <c r="D61" s="182">
        <v>83</v>
      </c>
      <c r="E61" s="179">
        <v>416</v>
      </c>
      <c r="F61" s="182">
        <v>216.5</v>
      </c>
      <c r="G61" s="182">
        <v>0</v>
      </c>
      <c r="H61" s="182">
        <v>156.60000000000036</v>
      </c>
      <c r="I61" s="182">
        <v>226</v>
      </c>
      <c r="J61" s="187">
        <v>666.45</v>
      </c>
      <c r="K61" s="182">
        <v>170.19999999999982</v>
      </c>
      <c r="L61" s="185">
        <v>675.69999999999982</v>
      </c>
      <c r="M61" s="185">
        <v>814.5</v>
      </c>
      <c r="N61" s="180">
        <f>SUM(B61:M61)</f>
        <v>3328.45</v>
      </c>
      <c r="O61" s="5"/>
      <c r="P61" s="5"/>
      <c r="Q61" s="5"/>
      <c r="R61" s="5"/>
      <c r="S61" s="5"/>
    </row>
    <row r="62" spans="1:19" s="5" customFormat="1">
      <c r="A62" s="12"/>
      <c r="B62" s="13"/>
      <c r="C62" s="13"/>
      <c r="D62" s="80"/>
      <c r="E62" s="13"/>
      <c r="F62" s="13"/>
      <c r="G62" s="13"/>
      <c r="H62" s="13"/>
      <c r="I62" s="13"/>
      <c r="J62" s="13"/>
      <c r="K62" s="13"/>
      <c r="L62" s="13"/>
      <c r="M62" s="13"/>
      <c r="N62" s="81"/>
    </row>
    <row r="63" spans="1:19" s="5" customFormat="1">
      <c r="A63" s="12"/>
      <c r="B63" s="13"/>
      <c r="C63" s="13"/>
      <c r="D63" s="80"/>
      <c r="E63" s="13"/>
      <c r="F63" s="13"/>
      <c r="G63" s="13"/>
      <c r="H63" s="13"/>
      <c r="I63" s="13"/>
      <c r="J63" s="13"/>
      <c r="K63" s="13"/>
      <c r="L63" s="13"/>
      <c r="M63" s="13"/>
      <c r="N63" s="81"/>
    </row>
    <row r="64" spans="1:19" s="120" customFormat="1" ht="12.75" customHeight="1">
      <c r="A64" s="220" t="s">
        <v>78</v>
      </c>
      <c r="B64" s="227">
        <v>2438</v>
      </c>
      <c r="C64" s="226">
        <v>2373</v>
      </c>
      <c r="D64" s="227">
        <v>3246</v>
      </c>
      <c r="E64" s="228">
        <v>4816.5</v>
      </c>
      <c r="F64" s="227">
        <v>3440</v>
      </c>
      <c r="G64" s="227">
        <v>2390</v>
      </c>
      <c r="H64" s="227">
        <v>2241</v>
      </c>
      <c r="I64" s="227">
        <v>2020</v>
      </c>
      <c r="J64" s="229">
        <v>2981</v>
      </c>
      <c r="K64" s="227">
        <v>2426</v>
      </c>
      <c r="L64" s="230">
        <v>3059</v>
      </c>
      <c r="M64" s="230">
        <v>3553.5</v>
      </c>
      <c r="N64" s="228">
        <f>SUM(B64:M64)</f>
        <v>34984</v>
      </c>
    </row>
    <row r="65" spans="1:19" s="124" customFormat="1" ht="12.75" customHeight="1">
      <c r="A65" s="220" t="s">
        <v>35</v>
      </c>
      <c r="B65" s="228">
        <v>60669</v>
      </c>
      <c r="C65" s="227">
        <v>41560</v>
      </c>
      <c r="D65" s="227">
        <v>45999</v>
      </c>
      <c r="E65" s="227">
        <v>58576</v>
      </c>
      <c r="F65" s="227">
        <v>18354</v>
      </c>
      <c r="G65" s="227">
        <v>12416</v>
      </c>
      <c r="H65" s="227">
        <v>13909</v>
      </c>
      <c r="I65" s="227">
        <v>11710.5</v>
      </c>
      <c r="J65" s="226">
        <v>31763</v>
      </c>
      <c r="K65" s="226">
        <v>18313</v>
      </c>
      <c r="L65" s="228">
        <v>37912</v>
      </c>
      <c r="M65" s="228">
        <v>58422.5</v>
      </c>
      <c r="N65" s="227">
        <f t="shared" ref="N65" si="3">SUM(B65:M65)</f>
        <v>409604</v>
      </c>
    </row>
    <row r="66" spans="1:19" s="120" customFormat="1" ht="12.75" customHeight="1">
      <c r="A66" s="220" t="s">
        <v>79</v>
      </c>
      <c r="B66" s="228">
        <v>24156</v>
      </c>
      <c r="C66" s="228">
        <v>25446</v>
      </c>
      <c r="D66" s="231">
        <v>45127</v>
      </c>
      <c r="E66" s="228">
        <v>43841</v>
      </c>
      <c r="F66" s="228">
        <v>44978</v>
      </c>
      <c r="G66" s="228">
        <v>32725</v>
      </c>
      <c r="H66" s="228">
        <v>13422</v>
      </c>
      <c r="I66" s="228">
        <v>21969</v>
      </c>
      <c r="J66" s="228">
        <v>11436</v>
      </c>
      <c r="K66" s="228">
        <v>6239</v>
      </c>
      <c r="L66" s="228">
        <v>5441</v>
      </c>
      <c r="M66" s="228">
        <v>3400</v>
      </c>
      <c r="N66" s="228">
        <v>278180</v>
      </c>
    </row>
    <row r="67" spans="1:19" s="120" customFormat="1">
      <c r="A67" s="237" t="s">
        <v>76</v>
      </c>
      <c r="B67" s="238">
        <f>SUM(B64:B66)</f>
        <v>87263</v>
      </c>
      <c r="C67" s="238">
        <f t="shared" ref="C67:N67" si="4">SUM(C64:C66)</f>
        <v>69379</v>
      </c>
      <c r="D67" s="238">
        <f t="shared" si="4"/>
        <v>94372</v>
      </c>
      <c r="E67" s="238">
        <f t="shared" si="4"/>
        <v>107233.5</v>
      </c>
      <c r="F67" s="238">
        <f t="shared" si="4"/>
        <v>66772</v>
      </c>
      <c r="G67" s="238">
        <f t="shared" si="4"/>
        <v>47531</v>
      </c>
      <c r="H67" s="238">
        <f t="shared" si="4"/>
        <v>29572</v>
      </c>
      <c r="I67" s="238">
        <f t="shared" si="4"/>
        <v>35699.5</v>
      </c>
      <c r="J67" s="238">
        <f t="shared" si="4"/>
        <v>46180</v>
      </c>
      <c r="K67" s="238">
        <f t="shared" si="4"/>
        <v>26978</v>
      </c>
      <c r="L67" s="238">
        <f t="shared" si="4"/>
        <v>46412</v>
      </c>
      <c r="M67" s="238">
        <f t="shared" si="4"/>
        <v>65376</v>
      </c>
      <c r="N67" s="238">
        <f t="shared" si="4"/>
        <v>722768</v>
      </c>
    </row>
    <row r="68" spans="1:19" s="27" customFormat="1" ht="33.75" customHeight="1" thickBot="1">
      <c r="A68" s="364">
        <v>2017</v>
      </c>
      <c r="B68" s="364"/>
      <c r="C68" s="364"/>
      <c r="D68" s="364"/>
      <c r="E68" s="364"/>
      <c r="F68" s="364"/>
      <c r="G68" s="364"/>
      <c r="H68" s="364"/>
      <c r="I68" s="364"/>
      <c r="J68" s="364"/>
      <c r="K68" s="364"/>
      <c r="L68" s="364"/>
      <c r="M68" s="364"/>
      <c r="N68" s="364"/>
      <c r="O68" s="14"/>
      <c r="P68" s="14"/>
      <c r="Q68" s="14"/>
      <c r="R68" s="14"/>
      <c r="S68" s="14"/>
    </row>
    <row r="69" spans="1:19" s="3" customFormat="1">
      <c r="A69" s="28" t="s">
        <v>16</v>
      </c>
      <c r="B69" s="29" t="s">
        <v>0</v>
      </c>
      <c r="C69" s="29" t="s">
        <v>1</v>
      </c>
      <c r="D69" s="29" t="s">
        <v>2</v>
      </c>
      <c r="E69" s="29" t="s">
        <v>3</v>
      </c>
      <c r="F69" s="29" t="s">
        <v>4</v>
      </c>
      <c r="G69" s="29" t="s">
        <v>5</v>
      </c>
      <c r="H69" s="29" t="s">
        <v>6</v>
      </c>
      <c r="I69" s="29" t="s">
        <v>7</v>
      </c>
      <c r="J69" s="29" t="s">
        <v>8</v>
      </c>
      <c r="K69" s="29" t="s">
        <v>9</v>
      </c>
      <c r="L69" s="29" t="s">
        <v>10</v>
      </c>
      <c r="M69" s="29" t="s">
        <v>11</v>
      </c>
      <c r="N69" s="30" t="s">
        <v>18</v>
      </c>
      <c r="O69" s="6"/>
      <c r="P69" s="6"/>
      <c r="Q69" s="6"/>
      <c r="R69" s="6"/>
      <c r="S69" s="6"/>
    </row>
    <row r="70" spans="1:19">
      <c r="A70" s="31" t="s">
        <v>13</v>
      </c>
      <c r="B70" s="7">
        <f>[9]MENSAL!C20</f>
        <v>5399.95</v>
      </c>
      <c r="C70" s="7">
        <f>[9]MENSAL!D20</f>
        <v>3447.0000000000005</v>
      </c>
      <c r="D70" s="7">
        <f>[9]MENSAL!E20</f>
        <v>6481.0080000000007</v>
      </c>
      <c r="E70" s="7">
        <f>[9]MENSAL!F20</f>
        <v>3618.2300000000005</v>
      </c>
      <c r="F70" s="7">
        <f>[9]MENSAL!G20</f>
        <v>4336.9300000000012</v>
      </c>
      <c r="G70" s="7">
        <f>[9]MENSAL!H20</f>
        <v>4622.2550000000001</v>
      </c>
      <c r="H70" s="7">
        <f>[9]MENSAL!I20</f>
        <v>5725.7000000000007</v>
      </c>
      <c r="I70" s="7">
        <f>[9]MENSAL!J20</f>
        <v>9191.3150000000023</v>
      </c>
      <c r="J70" s="7">
        <f>[9]MENSAL!K20</f>
        <v>3548.9539999999993</v>
      </c>
      <c r="K70" s="7">
        <f>[9]MENSAL!L20</f>
        <v>5711.5579999999982</v>
      </c>
      <c r="L70" s="7">
        <f>[9]MENSAL!M20</f>
        <v>4460.5450000000001</v>
      </c>
      <c r="M70" s="7">
        <f>[9]MENSAL!N20</f>
        <v>3978.52</v>
      </c>
      <c r="N70" s="32">
        <f>SUM(B70:M70)</f>
        <v>60521.964999999997</v>
      </c>
      <c r="O70" s="5"/>
      <c r="P70" s="5"/>
      <c r="Q70" s="5"/>
      <c r="R70" s="5"/>
      <c r="S70" s="5"/>
    </row>
    <row r="71" spans="1:19">
      <c r="A71" s="31" t="s">
        <v>14</v>
      </c>
      <c r="B71" s="7">
        <f>[9]MENSAL!C21</f>
        <v>5257</v>
      </c>
      <c r="C71" s="7">
        <f>[9]MENSAL!D21</f>
        <v>2277</v>
      </c>
      <c r="D71" s="7">
        <f>[9]MENSAL!E21</f>
        <v>6439.85</v>
      </c>
      <c r="E71" s="7">
        <f>[9]MENSAL!F21</f>
        <v>3550.8999999999996</v>
      </c>
      <c r="F71" s="7">
        <f>[9]MENSAL!G21</f>
        <v>4221.8999999999996</v>
      </c>
      <c r="G71" s="7">
        <f>[9]MENSAL!H21</f>
        <v>4512.5050000000001</v>
      </c>
      <c r="H71" s="7">
        <f>[9]MENSAL!I21</f>
        <v>5558</v>
      </c>
      <c r="I71" s="7">
        <f>[9]MENSAL!J21</f>
        <v>7387.05</v>
      </c>
      <c r="J71" s="7">
        <f>[9]MENSAL!K21</f>
        <v>2740</v>
      </c>
      <c r="K71" s="7">
        <f>[9]MENSAL!L21</f>
        <v>5405</v>
      </c>
      <c r="L71" s="7">
        <f>[9]MENSAL!M21</f>
        <v>4234</v>
      </c>
      <c r="M71" s="7">
        <f>[9]MENSAL!N21</f>
        <v>2426.5200000000004</v>
      </c>
      <c r="N71" s="32">
        <f>SUM(B71:M71)</f>
        <v>54009.725000000006</v>
      </c>
      <c r="O71" s="5"/>
      <c r="P71" s="5"/>
      <c r="Q71" s="5"/>
      <c r="R71" s="5"/>
      <c r="S71" s="5"/>
    </row>
    <row r="72" spans="1:19" ht="13.5" thickBot="1">
      <c r="A72" s="33" t="s">
        <v>15</v>
      </c>
      <c r="B72" s="34">
        <f>[9]MENSAL!C22</f>
        <v>142.94999999999982</v>
      </c>
      <c r="C72" s="34">
        <f>[9]MENSAL!D22</f>
        <v>1170.0000000000005</v>
      </c>
      <c r="D72" s="34">
        <f>[9]MENSAL!E22</f>
        <v>41.158000000000357</v>
      </c>
      <c r="E72" s="34">
        <f>[9]MENSAL!F22</f>
        <v>67.330000000000837</v>
      </c>
      <c r="F72" s="34">
        <f>[9]MENSAL!G22</f>
        <v>115.03000000000156</v>
      </c>
      <c r="G72" s="34">
        <f>[9]MENSAL!H22</f>
        <v>109.75</v>
      </c>
      <c r="H72" s="34">
        <f>[9]MENSAL!I22</f>
        <v>167.70000000000073</v>
      </c>
      <c r="I72" s="34">
        <f>[9]MENSAL!J22</f>
        <v>1804.2650000000021</v>
      </c>
      <c r="J72" s="34">
        <f>[9]MENSAL!K22</f>
        <v>808.95399999999927</v>
      </c>
      <c r="K72" s="34">
        <f>[9]MENSAL!L22</f>
        <v>306.55799999999817</v>
      </c>
      <c r="L72" s="34">
        <f>[9]MENSAL!M22</f>
        <v>226.54500000000007</v>
      </c>
      <c r="M72" s="34">
        <f>[9]MENSAL!N22</f>
        <v>1551.9999999999995</v>
      </c>
      <c r="N72" s="35">
        <f>SUM(B72:M72)</f>
        <v>6512.2400000000034</v>
      </c>
      <c r="O72" s="5"/>
      <c r="P72" s="5"/>
      <c r="Q72" s="5"/>
      <c r="R72" s="5"/>
      <c r="S72" s="5"/>
    </row>
    <row r="73" spans="1:19" s="5" customFormat="1">
      <c r="A73" s="12"/>
      <c r="B73" s="13"/>
      <c r="C73" s="13"/>
      <c r="D73" s="80"/>
      <c r="E73" s="13"/>
      <c r="F73" s="13"/>
      <c r="G73" s="13"/>
      <c r="H73" s="13"/>
      <c r="I73" s="13"/>
      <c r="J73" s="13"/>
      <c r="K73" s="13"/>
      <c r="L73" s="13"/>
      <c r="M73" s="13"/>
      <c r="N73" s="81"/>
    </row>
    <row r="74" spans="1:19" s="27" customFormat="1" ht="18.600000000000001" customHeight="1" thickBot="1">
      <c r="A74" s="364">
        <v>2018</v>
      </c>
      <c r="B74" s="364"/>
      <c r="C74" s="364"/>
      <c r="D74" s="364"/>
      <c r="E74" s="364"/>
      <c r="F74" s="364"/>
      <c r="G74" s="364"/>
      <c r="H74" s="364"/>
      <c r="I74" s="364"/>
      <c r="J74" s="364"/>
      <c r="K74" s="364"/>
      <c r="L74" s="364"/>
      <c r="M74" s="364"/>
      <c r="N74" s="364"/>
      <c r="O74" s="14"/>
      <c r="P74" s="14"/>
      <c r="Q74" s="14"/>
      <c r="R74" s="14"/>
      <c r="S74" s="14"/>
    </row>
    <row r="75" spans="1:19" s="3" customFormat="1">
      <c r="A75" s="28" t="s">
        <v>16</v>
      </c>
      <c r="B75" s="29" t="s">
        <v>0</v>
      </c>
      <c r="C75" s="29" t="s">
        <v>1</v>
      </c>
      <c r="D75" s="29" t="s">
        <v>2</v>
      </c>
      <c r="E75" s="29" t="s">
        <v>3</v>
      </c>
      <c r="F75" s="29" t="s">
        <v>4</v>
      </c>
      <c r="G75" s="29" t="s">
        <v>5</v>
      </c>
      <c r="H75" s="29" t="s">
        <v>6</v>
      </c>
      <c r="I75" s="29" t="s">
        <v>7</v>
      </c>
      <c r="J75" s="29" t="s">
        <v>8</v>
      </c>
      <c r="K75" s="29" t="s">
        <v>9</v>
      </c>
      <c r="L75" s="29" t="s">
        <v>10</v>
      </c>
      <c r="M75" s="29" t="s">
        <v>11</v>
      </c>
      <c r="N75" s="30" t="s">
        <v>18</v>
      </c>
      <c r="O75" s="6"/>
      <c r="P75" s="6"/>
      <c r="Q75" s="6"/>
      <c r="R75" s="6"/>
      <c r="S75" s="6"/>
    </row>
    <row r="76" spans="1:19">
      <c r="A76" s="31" t="s">
        <v>13</v>
      </c>
      <c r="B76" s="7">
        <v>530.80000000000007</v>
      </c>
      <c r="C76" s="7">
        <v>196.4</v>
      </c>
      <c r="D76" s="7">
        <v>440.09999999999997</v>
      </c>
      <c r="E76" s="7">
        <v>131.5</v>
      </c>
      <c r="F76" s="7">
        <v>209.81</v>
      </c>
      <c r="G76" s="7">
        <v>1251.23</v>
      </c>
      <c r="H76" s="7">
        <v>639.6</v>
      </c>
      <c r="I76" s="7">
        <v>649.07000000000005</v>
      </c>
      <c r="J76" s="7">
        <v>670.375</v>
      </c>
      <c r="K76" s="7">
        <v>1061.415</v>
      </c>
      <c r="L76" s="7">
        <v>853.90000000000009</v>
      </c>
      <c r="M76" s="7">
        <v>3253.22</v>
      </c>
      <c r="N76" s="32">
        <v>9887.42</v>
      </c>
      <c r="O76" s="5"/>
      <c r="P76" s="5"/>
      <c r="Q76" s="5"/>
      <c r="R76" s="5"/>
      <c r="S76" s="5"/>
    </row>
    <row r="77" spans="1:19">
      <c r="A77" s="31" t="s">
        <v>14</v>
      </c>
      <c r="B77" s="7">
        <v>1308.5749999999996</v>
      </c>
      <c r="C77" s="7">
        <v>589.80000000000007</v>
      </c>
      <c r="D77" s="7">
        <v>1033.6199999999999</v>
      </c>
      <c r="E77" s="7">
        <v>777.72400000000005</v>
      </c>
      <c r="F77" s="7">
        <v>630.81999999999994</v>
      </c>
      <c r="G77" s="7">
        <v>795.85000000000014</v>
      </c>
      <c r="H77" s="7">
        <v>678.07999999999993</v>
      </c>
      <c r="I77" s="7">
        <v>1237.03</v>
      </c>
      <c r="J77" s="7">
        <v>822.54999999999984</v>
      </c>
      <c r="K77" s="7">
        <v>1578.76</v>
      </c>
      <c r="L77" s="7">
        <v>795.09</v>
      </c>
      <c r="M77" s="7">
        <v>729.21</v>
      </c>
      <c r="N77" s="32">
        <v>10977.109</v>
      </c>
      <c r="O77" s="5"/>
      <c r="P77" s="5"/>
      <c r="Q77" s="5"/>
      <c r="R77" s="5"/>
      <c r="S77" s="5"/>
    </row>
    <row r="78" spans="1:19" ht="13.5" thickBot="1">
      <c r="A78" s="33" t="s">
        <v>15</v>
      </c>
      <c r="B78" s="34">
        <v>0</v>
      </c>
      <c r="C78" s="34">
        <v>0</v>
      </c>
      <c r="D78" s="34">
        <v>0</v>
      </c>
      <c r="E78" s="34">
        <v>698.26099999999997</v>
      </c>
      <c r="F78" s="34">
        <v>572.1</v>
      </c>
      <c r="G78" s="34">
        <v>988.34999999999991</v>
      </c>
      <c r="H78" s="34">
        <v>325.3</v>
      </c>
      <c r="I78" s="34">
        <v>128.29</v>
      </c>
      <c r="J78" s="34">
        <v>297.5</v>
      </c>
      <c r="K78" s="34">
        <v>159.4</v>
      </c>
      <c r="L78" s="34">
        <v>450.005</v>
      </c>
      <c r="M78" s="34">
        <v>897.3</v>
      </c>
      <c r="N78" s="35">
        <v>4516.5060000000003</v>
      </c>
      <c r="O78" s="5"/>
      <c r="P78" s="5"/>
      <c r="Q78" s="5"/>
      <c r="R78" s="5"/>
      <c r="S78" s="5"/>
    </row>
    <row r="79" spans="1:19" s="5" customFormat="1">
      <c r="A79" s="12"/>
      <c r="B79" s="13"/>
      <c r="C79" s="13"/>
      <c r="D79" s="80"/>
      <c r="E79" s="13"/>
      <c r="F79" s="13"/>
      <c r="G79" s="13"/>
      <c r="H79" s="13"/>
      <c r="I79" s="13"/>
      <c r="J79" s="13"/>
      <c r="K79" s="13"/>
      <c r="L79" s="13"/>
      <c r="M79" s="13"/>
      <c r="N79" s="81"/>
    </row>
    <row r="80" spans="1:19" s="5" customFormat="1" ht="18">
      <c r="A80" s="363">
        <v>2019</v>
      </c>
      <c r="B80" s="363"/>
      <c r="C80" s="363"/>
      <c r="D80" s="363"/>
      <c r="E80" s="363"/>
      <c r="F80" s="363"/>
      <c r="G80" s="363"/>
      <c r="H80" s="363"/>
      <c r="I80" s="363"/>
      <c r="J80" s="363"/>
      <c r="K80" s="363"/>
      <c r="L80" s="363"/>
      <c r="M80" s="363"/>
      <c r="N80" s="363"/>
    </row>
    <row r="81" spans="1:14" s="6" customFormat="1">
      <c r="A81" s="313" t="s">
        <v>16</v>
      </c>
      <c r="B81" s="315" t="s">
        <v>0</v>
      </c>
      <c r="C81" s="315" t="s">
        <v>1</v>
      </c>
      <c r="D81" s="315" t="s">
        <v>2</v>
      </c>
      <c r="E81" s="315" t="s">
        <v>3</v>
      </c>
      <c r="F81" s="315" t="s">
        <v>4</v>
      </c>
      <c r="G81" s="315" t="s">
        <v>5</v>
      </c>
      <c r="H81" s="315" t="s">
        <v>6</v>
      </c>
      <c r="I81" s="315" t="s">
        <v>7</v>
      </c>
      <c r="J81" s="315" t="s">
        <v>8</v>
      </c>
      <c r="K81" s="315" t="s">
        <v>9</v>
      </c>
      <c r="L81" s="315" t="s">
        <v>10</v>
      </c>
      <c r="M81" s="315" t="s">
        <v>11</v>
      </c>
      <c r="N81" s="316" t="s">
        <v>18</v>
      </c>
    </row>
    <row r="82" spans="1:14" s="5" customFormat="1">
      <c r="A82" s="313" t="s">
        <v>13</v>
      </c>
      <c r="B82" s="7">
        <v>6831.3</v>
      </c>
      <c r="C82" s="7">
        <v>6207.15</v>
      </c>
      <c r="D82" s="7">
        <v>6013.4500000000007</v>
      </c>
      <c r="E82" s="7">
        <v>6960.3</v>
      </c>
      <c r="F82" s="7">
        <v>4528.3000000000011</v>
      </c>
      <c r="G82" s="7">
        <v>4542</v>
      </c>
      <c r="H82" s="7">
        <v>5835.52</v>
      </c>
      <c r="I82" s="7">
        <v>4056.91</v>
      </c>
      <c r="J82" s="7">
        <v>5955.1</v>
      </c>
      <c r="K82" s="7">
        <v>6161</v>
      </c>
      <c r="L82" s="7">
        <v>4993.4610000000002</v>
      </c>
      <c r="M82" s="7">
        <v>3159.9720000000002</v>
      </c>
      <c r="N82" s="314">
        <v>65244.463000000011</v>
      </c>
    </row>
    <row r="83" spans="1:14" s="5" customFormat="1">
      <c r="A83" s="313" t="s">
        <v>14</v>
      </c>
      <c r="B83" s="7">
        <v>4801</v>
      </c>
      <c r="C83" s="7">
        <v>4800</v>
      </c>
      <c r="D83" s="7">
        <v>4231</v>
      </c>
      <c r="E83" s="7">
        <v>5639.1</v>
      </c>
      <c r="F83" s="7">
        <v>4111</v>
      </c>
      <c r="G83" s="7">
        <v>2653.4</v>
      </c>
      <c r="H83" s="7">
        <v>4025.3</v>
      </c>
      <c r="I83" s="7">
        <v>3863</v>
      </c>
      <c r="J83" s="7">
        <v>3549.5</v>
      </c>
      <c r="K83" s="7">
        <v>3857.65</v>
      </c>
      <c r="L83" s="7">
        <v>2617.8000000000002</v>
      </c>
      <c r="M83" s="7">
        <v>2927</v>
      </c>
      <c r="N83" s="314">
        <v>47075.750000000007</v>
      </c>
    </row>
    <row r="84" spans="1:14" s="5" customFormat="1">
      <c r="A84" s="313" t="s">
        <v>15</v>
      </c>
      <c r="B84" s="7">
        <v>2030.3000000000002</v>
      </c>
      <c r="C84" s="7">
        <v>1407.1499999999996</v>
      </c>
      <c r="D84" s="7">
        <v>1782.4500000000007</v>
      </c>
      <c r="E84" s="7">
        <v>1321.1999999999998</v>
      </c>
      <c r="F84" s="7">
        <v>417.30000000000109</v>
      </c>
      <c r="G84" s="7">
        <v>1888.6</v>
      </c>
      <c r="H84" s="7">
        <v>1810.2200000000003</v>
      </c>
      <c r="I84" s="7">
        <v>193.90999999999985</v>
      </c>
      <c r="J84" s="7">
        <v>2405.6000000000004</v>
      </c>
      <c r="K84" s="7">
        <v>2303.35</v>
      </c>
      <c r="L84" s="7">
        <v>2375.6610000000001</v>
      </c>
      <c r="M84" s="7">
        <v>232.97200000000021</v>
      </c>
      <c r="N84" s="314">
        <v>18168.713000000003</v>
      </c>
    </row>
    <row r="85" spans="1:14" s="5" customFormat="1">
      <c r="A85" s="12"/>
      <c r="B85" s="13"/>
      <c r="C85" s="13"/>
      <c r="D85" s="80"/>
      <c r="E85" s="13"/>
      <c r="F85" s="13"/>
      <c r="G85" s="13"/>
      <c r="H85" s="13"/>
      <c r="I85" s="13"/>
      <c r="J85" s="13"/>
      <c r="K85" s="13"/>
      <c r="L85" s="13"/>
      <c r="M85" s="13"/>
      <c r="N85" s="81"/>
    </row>
    <row r="86" spans="1:14" s="5" customFormat="1" ht="18">
      <c r="A86" s="363">
        <v>2020</v>
      </c>
      <c r="B86" s="363"/>
      <c r="C86" s="363"/>
      <c r="D86" s="363"/>
      <c r="E86" s="363"/>
      <c r="F86" s="363"/>
      <c r="G86" s="363"/>
      <c r="H86" s="363"/>
      <c r="I86" s="363"/>
      <c r="J86" s="363"/>
      <c r="K86" s="363"/>
      <c r="L86" s="363"/>
      <c r="M86" s="363"/>
      <c r="N86" s="363"/>
    </row>
    <row r="87" spans="1:14" s="6" customFormat="1">
      <c r="A87" s="313" t="s">
        <v>16</v>
      </c>
      <c r="B87" s="315" t="s">
        <v>0</v>
      </c>
      <c r="C87" s="315" t="s">
        <v>1</v>
      </c>
      <c r="D87" s="315" t="s">
        <v>2</v>
      </c>
      <c r="E87" s="315" t="s">
        <v>3</v>
      </c>
      <c r="F87" s="315" t="s">
        <v>4</v>
      </c>
      <c r="G87" s="315" t="s">
        <v>5</v>
      </c>
      <c r="H87" s="315" t="s">
        <v>6</v>
      </c>
      <c r="I87" s="315" t="s">
        <v>7</v>
      </c>
      <c r="J87" s="315" t="s">
        <v>8</v>
      </c>
      <c r="K87" s="315" t="s">
        <v>9</v>
      </c>
      <c r="L87" s="315" t="s">
        <v>10</v>
      </c>
      <c r="M87" s="315" t="s">
        <v>11</v>
      </c>
      <c r="N87" s="316" t="s">
        <v>18</v>
      </c>
    </row>
    <row r="88" spans="1:14" s="5" customFormat="1">
      <c r="A88" s="313" t="s">
        <v>13</v>
      </c>
      <c r="B88" s="7">
        <v>4761.1909999999998</v>
      </c>
      <c r="C88" s="7">
        <v>4894.1570000000002</v>
      </c>
      <c r="D88" s="7">
        <v>2469.098</v>
      </c>
      <c r="E88" s="7">
        <v>6630.933</v>
      </c>
      <c r="F88" s="7">
        <v>6431.6139999999996</v>
      </c>
      <c r="G88" s="7">
        <v>5322.7300000000005</v>
      </c>
      <c r="H88" s="7">
        <v>3714.2110000000002</v>
      </c>
      <c r="I88" s="7">
        <v>3294.1869999999994</v>
      </c>
      <c r="J88" s="7">
        <v>4802.0420000000004</v>
      </c>
      <c r="K88" s="7">
        <v>3873.9740000000006</v>
      </c>
      <c r="L88" s="7">
        <v>3923.4789999999998</v>
      </c>
      <c r="M88" s="7">
        <v>7392.509</v>
      </c>
      <c r="N88" s="314">
        <f>SUM(B88:M88)</f>
        <v>57510.125</v>
      </c>
    </row>
    <row r="89" spans="1:14" s="5" customFormat="1">
      <c r="A89" s="313" t="s">
        <v>14</v>
      </c>
      <c r="B89" s="7">
        <v>3029</v>
      </c>
      <c r="C89" s="7">
        <v>2597.75</v>
      </c>
      <c r="D89" s="7">
        <v>1941</v>
      </c>
      <c r="E89" s="7">
        <v>3255</v>
      </c>
      <c r="F89" s="7">
        <v>5163</v>
      </c>
      <c r="G89" s="7">
        <v>3031</v>
      </c>
      <c r="H89" s="7">
        <v>3187</v>
      </c>
      <c r="I89" s="7">
        <v>2717</v>
      </c>
      <c r="J89" s="7">
        <v>2037.5</v>
      </c>
      <c r="K89" s="7">
        <v>3532.5</v>
      </c>
      <c r="L89" s="7">
        <v>2393</v>
      </c>
      <c r="M89" s="7">
        <v>1902</v>
      </c>
      <c r="N89" s="314">
        <f t="shared" ref="N89:N90" si="5">SUM(B89:M89)</f>
        <v>34785.75</v>
      </c>
    </row>
    <row r="90" spans="1:14" s="5" customFormat="1">
      <c r="A90" s="313" t="s">
        <v>15</v>
      </c>
      <c r="B90" s="7">
        <v>1732.1909999999998</v>
      </c>
      <c r="C90" s="7">
        <v>2296.4070000000002</v>
      </c>
      <c r="D90" s="7">
        <v>528.09799999999996</v>
      </c>
      <c r="E90" s="7">
        <v>3375.933</v>
      </c>
      <c r="F90" s="7">
        <v>1268.6139999999996</v>
      </c>
      <c r="G90" s="7">
        <v>2291.7300000000005</v>
      </c>
      <c r="H90" s="7">
        <v>527.21100000000024</v>
      </c>
      <c r="I90" s="7">
        <v>577.18699999999944</v>
      </c>
      <c r="J90" s="7">
        <v>2764.5420000000004</v>
      </c>
      <c r="K90" s="7">
        <v>341.47400000000061</v>
      </c>
      <c r="L90" s="7">
        <v>1530.4789999999998</v>
      </c>
      <c r="M90" s="7">
        <v>5490.509</v>
      </c>
      <c r="N90" s="314">
        <f t="shared" si="5"/>
        <v>22724.375</v>
      </c>
    </row>
    <row r="91" spans="1:14" s="5" customFormat="1">
      <c r="A91" s="12"/>
      <c r="B91" s="13"/>
      <c r="C91" s="13"/>
      <c r="D91" s="80"/>
      <c r="E91" s="13"/>
      <c r="F91" s="13"/>
      <c r="G91" s="13"/>
      <c r="H91" s="13"/>
      <c r="I91" s="13"/>
      <c r="J91" s="13"/>
      <c r="K91" s="13"/>
      <c r="L91" s="13"/>
      <c r="M91" s="13"/>
      <c r="N91" s="81"/>
    </row>
    <row r="92" spans="1:14" s="5" customFormat="1" ht="11.25" customHeight="1">
      <c r="A92" s="12"/>
      <c r="B92" s="13"/>
      <c r="C92" s="13"/>
      <c r="D92" s="80"/>
      <c r="E92" s="13"/>
      <c r="F92" s="13"/>
      <c r="G92" s="13"/>
      <c r="H92" s="13"/>
      <c r="I92" s="13"/>
      <c r="J92" s="13"/>
      <c r="K92" s="13"/>
      <c r="L92" s="13"/>
      <c r="M92" s="13"/>
      <c r="N92" s="81"/>
    </row>
    <row r="93" spans="1:14" s="5" customFormat="1" ht="23.25">
      <c r="A93" s="12"/>
      <c r="B93" s="13"/>
      <c r="C93" s="13"/>
      <c r="D93" s="80"/>
      <c r="E93" s="13"/>
      <c r="F93" s="13"/>
      <c r="G93" s="338">
        <v>2021</v>
      </c>
      <c r="H93" s="13"/>
      <c r="I93" s="13"/>
      <c r="J93" s="13"/>
      <c r="K93" s="13"/>
      <c r="L93" s="13"/>
      <c r="M93" s="13"/>
      <c r="N93" s="81"/>
    </row>
    <row r="94" spans="1:14" s="6" customFormat="1">
      <c r="A94" s="313" t="s">
        <v>16</v>
      </c>
      <c r="B94" s="315" t="s">
        <v>0</v>
      </c>
      <c r="C94" s="315" t="s">
        <v>1</v>
      </c>
      <c r="D94" s="315" t="s">
        <v>2</v>
      </c>
      <c r="E94" s="315" t="s">
        <v>3</v>
      </c>
      <c r="F94" s="315" t="s">
        <v>4</v>
      </c>
      <c r="G94" s="315" t="s">
        <v>5</v>
      </c>
      <c r="H94" s="315" t="s">
        <v>6</v>
      </c>
      <c r="I94" s="315" t="s">
        <v>7</v>
      </c>
      <c r="J94" s="315" t="s">
        <v>8</v>
      </c>
      <c r="K94" s="315" t="s">
        <v>9</v>
      </c>
      <c r="L94" s="315" t="s">
        <v>10</v>
      </c>
      <c r="M94" s="315" t="s">
        <v>11</v>
      </c>
      <c r="N94" s="316" t="s">
        <v>18</v>
      </c>
    </row>
    <row r="95" spans="1:14" s="5" customFormat="1">
      <c r="A95" s="313" t="s">
        <v>13</v>
      </c>
      <c r="B95" s="7">
        <f>MENSAL!C20</f>
        <v>6522.1820000000007</v>
      </c>
      <c r="C95" s="7">
        <f>MENSAL!D20</f>
        <v>3610.4079999999999</v>
      </c>
      <c r="D95" s="7">
        <f>MENSAL!E20</f>
        <v>5253.9040000000005</v>
      </c>
      <c r="E95" s="7">
        <f>MENSAL!F20</f>
        <v>5904.1230000000005</v>
      </c>
      <c r="F95" s="7">
        <f>MENSAL!G20</f>
        <v>4807.4920000000002</v>
      </c>
      <c r="G95" s="7">
        <f>MENSAL!H20</f>
        <v>6353.6249999999991</v>
      </c>
      <c r="H95" s="7">
        <f>MENSAL!I20</f>
        <v>5095.848</v>
      </c>
      <c r="I95" s="7">
        <f>MENSAL!J20</f>
        <v>6274.4790000000003</v>
      </c>
      <c r="J95" s="7">
        <f>MENSAL!K20</f>
        <v>7096.6549999999997</v>
      </c>
      <c r="K95" s="7">
        <f>MENSAL!L20</f>
        <v>4587.0550000000003</v>
      </c>
      <c r="L95" s="7">
        <f>MENSAL!M20</f>
        <v>7278.66</v>
      </c>
      <c r="M95" s="7">
        <f>MENSAL!N20</f>
        <v>10009.607999999998</v>
      </c>
      <c r="N95" s="314">
        <f>SUM(B95:M95)</f>
        <v>72794.03899999999</v>
      </c>
    </row>
    <row r="96" spans="1:14" s="5" customFormat="1">
      <c r="A96" s="313" t="s">
        <v>14</v>
      </c>
      <c r="B96" s="7">
        <f>MENSAL!C21</f>
        <v>5845</v>
      </c>
      <c r="C96" s="7">
        <f>MENSAL!D21</f>
        <v>3484</v>
      </c>
      <c r="D96" s="7">
        <f>MENSAL!E21</f>
        <v>5096.68</v>
      </c>
      <c r="E96" s="7">
        <f>MENSAL!F21</f>
        <v>5366</v>
      </c>
      <c r="F96" s="7">
        <f>MENSAL!G21</f>
        <v>4695</v>
      </c>
      <c r="G96" s="7">
        <f>MENSAL!H21</f>
        <v>5868</v>
      </c>
      <c r="H96" s="7">
        <f>MENSAL!I21</f>
        <v>3862</v>
      </c>
      <c r="I96" s="7">
        <f>MENSAL!J21</f>
        <v>4999.3999999999996</v>
      </c>
      <c r="J96" s="7">
        <f>MENSAL!K21</f>
        <v>5867</v>
      </c>
      <c r="K96" s="7">
        <f>MENSAL!L21</f>
        <v>3823</v>
      </c>
      <c r="L96" s="7">
        <f>MENSAL!M21</f>
        <v>4795</v>
      </c>
      <c r="M96" s="7">
        <f>MENSAL!N21</f>
        <v>6498.2</v>
      </c>
      <c r="N96" s="314">
        <f t="shared" ref="N96:N97" si="6">SUM(B96:M96)</f>
        <v>60199.28</v>
      </c>
    </row>
    <row r="97" spans="1:14" s="5" customFormat="1">
      <c r="A97" s="313" t="s">
        <v>15</v>
      </c>
      <c r="B97" s="7">
        <f>MENSAL!C22</f>
        <v>677.1820000000007</v>
      </c>
      <c r="C97" s="7">
        <f>MENSAL!D22</f>
        <v>126.4079999999999</v>
      </c>
      <c r="D97" s="7">
        <f>MENSAL!E22</f>
        <v>157.22400000000016</v>
      </c>
      <c r="E97" s="7">
        <f>MENSAL!F22</f>
        <v>538.1230000000005</v>
      </c>
      <c r="F97" s="7">
        <f>MENSAL!G22</f>
        <v>112.49200000000019</v>
      </c>
      <c r="G97" s="7">
        <f>MENSAL!H22</f>
        <v>485.62499999999909</v>
      </c>
      <c r="H97" s="7">
        <f>MENSAL!I22</f>
        <v>341.84799999999996</v>
      </c>
      <c r="I97" s="7">
        <f>MENSAL!J22</f>
        <v>315.07900000000063</v>
      </c>
      <c r="J97" s="7">
        <f>MENSAL!K22</f>
        <v>164.7199999999998</v>
      </c>
      <c r="K97" s="7">
        <f>MENSAL!L22</f>
        <v>154.91999999999999</v>
      </c>
      <c r="L97" s="7">
        <f>MENSAL!M22</f>
        <v>300.10000000000002</v>
      </c>
      <c r="M97" s="7">
        <f>MENSAL!N22</f>
        <v>159.08000000000001</v>
      </c>
      <c r="N97" s="314">
        <f t="shared" si="6"/>
        <v>3532.8010000000008</v>
      </c>
    </row>
    <row r="98" spans="1:14" s="5" customFormat="1">
      <c r="A98" s="313" t="s">
        <v>568</v>
      </c>
      <c r="B98" s="7">
        <f>MENSAL!C23</f>
        <v>0</v>
      </c>
      <c r="C98" s="7">
        <f>MENSAL!D23</f>
        <v>0</v>
      </c>
      <c r="D98" s="7">
        <f>MENSAL!E23</f>
        <v>0</v>
      </c>
      <c r="E98" s="7">
        <f>MENSAL!F23</f>
        <v>0</v>
      </c>
      <c r="F98" s="7">
        <f>MENSAL!G23</f>
        <v>0</v>
      </c>
      <c r="G98" s="7">
        <f>MENSAL!H23</f>
        <v>0</v>
      </c>
      <c r="H98" s="7">
        <f>MENSAL!I23</f>
        <v>892</v>
      </c>
      <c r="I98" s="7">
        <f>MENSAL!J23</f>
        <v>960</v>
      </c>
      <c r="J98" s="7">
        <f>MENSAL!K23</f>
        <v>1064.9349999999999</v>
      </c>
      <c r="K98" s="7">
        <f>MENSAL!L23</f>
        <v>609.13500000000033</v>
      </c>
      <c r="L98" s="7">
        <f>MENSAL!M23</f>
        <v>2183.56</v>
      </c>
      <c r="M98" s="7">
        <f>MENSAL!N23</f>
        <v>3352.3279999999986</v>
      </c>
      <c r="N98" s="314">
        <f>SUM(B98:M98)</f>
        <v>9061.9579999999987</v>
      </c>
    </row>
    <row r="99" spans="1:14" s="5" customFormat="1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5"/>
    </row>
    <row r="100" spans="1:14">
      <c r="A100" s="1"/>
    </row>
    <row r="101" spans="1:14">
      <c r="A101" s="1"/>
    </row>
    <row r="102" spans="1:14">
      <c r="A102" s="1"/>
    </row>
    <row r="103" spans="1:14">
      <c r="A103" s="1"/>
    </row>
    <row r="105" spans="1:14">
      <c r="A105" s="1"/>
    </row>
    <row r="106" spans="1:14">
      <c r="A106" s="1"/>
    </row>
    <row r="107" spans="1:14">
      <c r="A107" s="1"/>
    </row>
    <row r="108" spans="1:14">
      <c r="A108" s="1"/>
    </row>
    <row r="112" spans="1:14">
      <c r="A112" s="1"/>
    </row>
    <row r="113" spans="1:15">
      <c r="A113" s="1"/>
    </row>
    <row r="114" spans="1:15">
      <c r="A114" s="1"/>
    </row>
    <row r="115" spans="1:15">
      <c r="A115" s="1"/>
    </row>
    <row r="116" spans="1:15">
      <c r="A116" s="1"/>
    </row>
    <row r="117" spans="1:15">
      <c r="A117" s="1"/>
    </row>
    <row r="118" spans="1:15">
      <c r="A118" s="1"/>
    </row>
    <row r="120" spans="1:15">
      <c r="A120" s="1"/>
    </row>
    <row r="121" spans="1:15">
      <c r="A121" s="1"/>
    </row>
    <row r="122" spans="1:15">
      <c r="A122" s="1"/>
    </row>
    <row r="123" spans="1:15">
      <c r="A123" s="1"/>
    </row>
    <row r="124" spans="1:15">
      <c r="A124" s="1"/>
    </row>
    <row r="125" spans="1:15">
      <c r="A125" s="1"/>
    </row>
    <row r="126" spans="1:15">
      <c r="A126" s="1"/>
    </row>
    <row r="127" spans="1:15" ht="13.5" thickBot="1">
      <c r="A127" s="1"/>
    </row>
    <row r="128" spans="1:15">
      <c r="A128" s="37" t="s">
        <v>71</v>
      </c>
      <c r="B128" s="38">
        <v>2008</v>
      </c>
      <c r="C128" s="38">
        <v>2009</v>
      </c>
      <c r="D128" s="38">
        <v>2010</v>
      </c>
      <c r="E128" s="38">
        <v>2011</v>
      </c>
      <c r="F128" s="38">
        <v>2012</v>
      </c>
      <c r="G128" s="38">
        <v>2013</v>
      </c>
      <c r="H128" s="38">
        <v>2014</v>
      </c>
      <c r="I128" s="85">
        <v>2015</v>
      </c>
      <c r="J128" s="85">
        <v>2016</v>
      </c>
      <c r="K128" s="85">
        <v>2017</v>
      </c>
      <c r="L128" s="85">
        <v>2018</v>
      </c>
      <c r="M128" s="85">
        <v>2019</v>
      </c>
      <c r="N128" s="317">
        <v>2020</v>
      </c>
      <c r="O128" s="290" t="s">
        <v>12</v>
      </c>
    </row>
    <row r="129" spans="1:15">
      <c r="A129" s="39" t="s">
        <v>13</v>
      </c>
      <c r="B129" s="21">
        <v>15756.32</v>
      </c>
      <c r="C129" s="21">
        <v>61268.682000000015</v>
      </c>
      <c r="D129" s="21">
        <v>110303.78120000003</v>
      </c>
      <c r="E129" s="21">
        <f>SUM(B23:M23)</f>
        <v>129055.33899999999</v>
      </c>
      <c r="F129" s="22">
        <f>N29</f>
        <v>96030.741999999984</v>
      </c>
      <c r="G129" s="22">
        <f>N35</f>
        <v>81483.57699999999</v>
      </c>
      <c r="H129" s="22">
        <f>N41</f>
        <v>99524.598000000013</v>
      </c>
      <c r="I129" s="86">
        <f>N48</f>
        <v>34616.35</v>
      </c>
      <c r="J129" s="86">
        <f>N59</f>
        <v>38312.449999999997</v>
      </c>
      <c r="K129" s="86">
        <f>N70</f>
        <v>60521.964999999997</v>
      </c>
      <c r="L129" s="22">
        <f>N76</f>
        <v>9887.42</v>
      </c>
      <c r="M129" s="21">
        <f>N82</f>
        <v>65244.463000000011</v>
      </c>
      <c r="N129" s="289"/>
      <c r="O129" s="291">
        <f>B129+C129+D129+E129+H129</f>
        <v>415908.72020000004</v>
      </c>
    </row>
    <row r="130" spans="1:15">
      <c r="A130" s="39" t="s">
        <v>14</v>
      </c>
      <c r="B130" s="21">
        <v>15756.32</v>
      </c>
      <c r="C130" s="21">
        <v>59161.279999999999</v>
      </c>
      <c r="D130" s="21">
        <v>99290.993000000017</v>
      </c>
      <c r="E130" s="21">
        <f>SUM(B24:M24)</f>
        <v>124249.46800000001</v>
      </c>
      <c r="F130" s="22">
        <f>N30</f>
        <v>83042.599999999991</v>
      </c>
      <c r="G130" s="22">
        <f>N36</f>
        <v>77496.524999999994</v>
      </c>
      <c r="H130" s="22">
        <f>N42</f>
        <v>91814.92</v>
      </c>
      <c r="I130" s="86">
        <f>N49</f>
        <v>31457.05</v>
      </c>
      <c r="J130" s="86">
        <f>N60</f>
        <v>34984</v>
      </c>
      <c r="K130" s="86">
        <f>N71</f>
        <v>54009.725000000006</v>
      </c>
      <c r="L130" s="22">
        <f>N77</f>
        <v>10977.109</v>
      </c>
      <c r="M130" s="21">
        <f>N83</f>
        <v>47075.750000000007</v>
      </c>
      <c r="N130" s="289"/>
      <c r="O130" s="291">
        <f>B130+C130+D130+E130+H130</f>
        <v>390272.98100000003</v>
      </c>
    </row>
    <row r="131" spans="1:15" ht="13.5" thickBot="1">
      <c r="A131" s="40" t="s">
        <v>15</v>
      </c>
      <c r="B131" s="41">
        <v>0</v>
      </c>
      <c r="C131" s="41">
        <v>2107.402000000001</v>
      </c>
      <c r="D131" s="41">
        <v>11012.788199999992</v>
      </c>
      <c r="E131" s="41">
        <f>SUM(B25:M25)</f>
        <v>4805.8709999999992</v>
      </c>
      <c r="F131" s="42">
        <f>F129-F130</f>
        <v>12988.141999999993</v>
      </c>
      <c r="G131" s="22">
        <f>G129-G130</f>
        <v>3987.051999999996</v>
      </c>
      <c r="H131" s="42">
        <f>H129-H130</f>
        <v>7709.6780000000144</v>
      </c>
      <c r="I131" s="87">
        <f>N50</f>
        <v>3159.2999999999993</v>
      </c>
      <c r="J131" s="87">
        <f>N61</f>
        <v>3328.45</v>
      </c>
      <c r="K131" s="86">
        <f>N72</f>
        <v>6512.2400000000034</v>
      </c>
      <c r="L131" s="22">
        <f>N78</f>
        <v>4516.5060000000003</v>
      </c>
      <c r="M131" s="21">
        <f>N84</f>
        <v>18168.713000000003</v>
      </c>
      <c r="N131" s="289"/>
      <c r="O131" s="291">
        <f>B131+C131+D131+E131+H131</f>
        <v>25635.739200000007</v>
      </c>
    </row>
  </sheetData>
  <mergeCells count="14">
    <mergeCell ref="A86:N86"/>
    <mergeCell ref="A80:N80"/>
    <mergeCell ref="A74:N74"/>
    <mergeCell ref="A68:N68"/>
    <mergeCell ref="G2:H2"/>
    <mergeCell ref="A3:N3"/>
    <mergeCell ref="A33:N33"/>
    <mergeCell ref="A39:N39"/>
    <mergeCell ref="A46:N46"/>
    <mergeCell ref="A57:N57"/>
    <mergeCell ref="A27:N27"/>
    <mergeCell ref="A21:N21"/>
    <mergeCell ref="A15:N15"/>
    <mergeCell ref="A9:N9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R209"/>
  <sheetViews>
    <sheetView showGridLines="0" topLeftCell="A157" zoomScale="90" zoomScaleNormal="90" workbookViewId="0">
      <selection activeCell="K175" sqref="K175"/>
    </sheetView>
  </sheetViews>
  <sheetFormatPr defaultColWidth="9.140625" defaultRowHeight="14.25"/>
  <cols>
    <col min="1" max="1" width="17.140625" style="9" customWidth="1"/>
    <col min="2" max="2" width="16.7109375" style="9" customWidth="1"/>
    <col min="3" max="6" width="16.42578125" style="9" customWidth="1"/>
    <col min="7" max="7" width="18.42578125" style="9" customWidth="1"/>
    <col min="8" max="12" width="16.42578125" style="9" customWidth="1"/>
    <col min="13" max="13" width="18.140625" style="9" customWidth="1"/>
    <col min="14" max="14" width="22.28515625" style="9" customWidth="1"/>
    <col min="15" max="15" width="19" style="101" customWidth="1"/>
    <col min="16" max="17" width="17" style="101" customWidth="1"/>
    <col min="18" max="44" width="9.140625" style="101"/>
    <col min="45" max="16384" width="9.140625" style="9"/>
  </cols>
  <sheetData>
    <row r="1" spans="1:17" s="101" customFormat="1" ht="15">
      <c r="G1" s="190" t="s">
        <v>32</v>
      </c>
      <c r="H1" s="102"/>
    </row>
    <row r="2" spans="1:17" s="101" customFormat="1" ht="15">
      <c r="G2" s="102"/>
      <c r="H2" s="102" t="s">
        <v>17</v>
      </c>
    </row>
    <row r="3" spans="1:17" s="101" customFormat="1" ht="11.25" customHeight="1">
      <c r="G3" s="102"/>
      <c r="H3" s="102"/>
    </row>
    <row r="4" spans="1:17" s="101" customFormat="1" ht="15">
      <c r="A4" s="174">
        <v>2006</v>
      </c>
      <c r="B4" s="102"/>
      <c r="C4" s="102"/>
      <c r="D4" s="102"/>
      <c r="E4" s="102"/>
      <c r="F4" s="102"/>
      <c r="G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17" ht="15">
      <c r="A5" s="88" t="s">
        <v>16</v>
      </c>
      <c r="B5" s="88" t="s">
        <v>0</v>
      </c>
      <c r="C5" s="88" t="s">
        <v>1</v>
      </c>
      <c r="D5" s="88" t="s">
        <v>2</v>
      </c>
      <c r="E5" s="88" t="s">
        <v>3</v>
      </c>
      <c r="F5" s="88" t="s">
        <v>4</v>
      </c>
      <c r="G5" s="88" t="s">
        <v>5</v>
      </c>
      <c r="H5" s="88" t="s">
        <v>6</v>
      </c>
      <c r="I5" s="88" t="s">
        <v>7</v>
      </c>
      <c r="J5" s="88" t="s">
        <v>8</v>
      </c>
      <c r="K5" s="88" t="s">
        <v>9</v>
      </c>
      <c r="L5" s="88" t="s">
        <v>10</v>
      </c>
      <c r="M5" s="88" t="s">
        <v>11</v>
      </c>
      <c r="N5" s="88" t="s">
        <v>18</v>
      </c>
      <c r="O5" s="102"/>
      <c r="P5" s="102"/>
      <c r="Q5" s="102"/>
    </row>
    <row r="6" spans="1:17" ht="15">
      <c r="A6" s="88" t="s">
        <v>13</v>
      </c>
      <c r="B6" s="89">
        <v>49099.55</v>
      </c>
      <c r="C6" s="89">
        <v>35125</v>
      </c>
      <c r="D6" s="89">
        <v>34531.5</v>
      </c>
      <c r="E6" s="89">
        <v>27627.5</v>
      </c>
      <c r="F6" s="89">
        <v>23131.5</v>
      </c>
      <c r="G6" s="89">
        <v>22934.6</v>
      </c>
      <c r="H6" s="89">
        <v>21062.63</v>
      </c>
      <c r="I6" s="89">
        <v>35827</v>
      </c>
      <c r="J6" s="89">
        <v>29475</v>
      </c>
      <c r="K6" s="89">
        <v>41343</v>
      </c>
      <c r="L6" s="89">
        <v>44969.5</v>
      </c>
      <c r="M6" s="89">
        <v>122834.5</v>
      </c>
      <c r="N6" s="89">
        <v>487961.28</v>
      </c>
    </row>
    <row r="7" spans="1:17" ht="15">
      <c r="A7" s="88" t="s">
        <v>14</v>
      </c>
      <c r="B7" s="89">
        <v>39935.58</v>
      </c>
      <c r="C7" s="89">
        <v>29447.1</v>
      </c>
      <c r="D7" s="89">
        <v>29868</v>
      </c>
      <c r="E7" s="89">
        <v>24926</v>
      </c>
      <c r="F7" s="89">
        <v>14283</v>
      </c>
      <c r="G7" s="89">
        <v>22081</v>
      </c>
      <c r="H7" s="89">
        <v>17781.8</v>
      </c>
      <c r="I7" s="89">
        <v>24129.599999999999</v>
      </c>
      <c r="J7" s="89">
        <v>25634</v>
      </c>
      <c r="K7" s="89">
        <v>36195.5</v>
      </c>
      <c r="L7" s="89">
        <v>34611</v>
      </c>
      <c r="M7" s="89">
        <v>114791.2</v>
      </c>
      <c r="N7" s="89">
        <v>413683.77999999997</v>
      </c>
      <c r="O7" s="101">
        <f>N6-N7</f>
        <v>74277.500000000058</v>
      </c>
    </row>
    <row r="8" spans="1:17" ht="15">
      <c r="A8" s="88" t="s">
        <v>15</v>
      </c>
      <c r="B8" s="89">
        <v>9163.9700000000012</v>
      </c>
      <c r="C8" s="89">
        <v>5677.9000000000015</v>
      </c>
      <c r="D8" s="89">
        <v>4663.5</v>
      </c>
      <c r="E8" s="89">
        <v>2701.5</v>
      </c>
      <c r="F8" s="89">
        <v>8848.5</v>
      </c>
      <c r="G8" s="89">
        <v>853.59999999999854</v>
      </c>
      <c r="H8" s="89">
        <v>3280.8300000000017</v>
      </c>
      <c r="I8" s="89">
        <v>11697.400000000001</v>
      </c>
      <c r="J8" s="89">
        <v>3841</v>
      </c>
      <c r="K8" s="89">
        <v>5147.5</v>
      </c>
      <c r="L8" s="89">
        <v>10358.5</v>
      </c>
      <c r="M8" s="89">
        <v>8043.3000000000029</v>
      </c>
      <c r="N8" s="89">
        <v>74277.500000000015</v>
      </c>
    </row>
    <row r="9" spans="1:17" s="101" customFormat="1" ht="15">
      <c r="A9" s="102"/>
    </row>
    <row r="10" spans="1:17" s="101" customFormat="1" ht="15">
      <c r="A10" s="174">
        <v>2007</v>
      </c>
      <c r="B10" s="102"/>
      <c r="C10" s="102"/>
      <c r="D10" s="102"/>
      <c r="E10" s="102"/>
      <c r="F10" s="102"/>
      <c r="G10" s="102"/>
      <c r="I10" s="102"/>
      <c r="J10" s="102"/>
      <c r="K10" s="102"/>
      <c r="L10" s="102"/>
      <c r="M10" s="102"/>
      <c r="N10" s="102"/>
      <c r="O10" s="102"/>
      <c r="P10" s="102"/>
      <c r="Q10" s="102"/>
    </row>
    <row r="11" spans="1:17" ht="15">
      <c r="A11" s="88" t="s">
        <v>16</v>
      </c>
      <c r="B11" s="88" t="s">
        <v>0</v>
      </c>
      <c r="C11" s="88" t="s">
        <v>1</v>
      </c>
      <c r="D11" s="88" t="s">
        <v>2</v>
      </c>
      <c r="E11" s="88" t="s">
        <v>3</v>
      </c>
      <c r="F11" s="88" t="s">
        <v>4</v>
      </c>
      <c r="G11" s="88" t="s">
        <v>5</v>
      </c>
      <c r="H11" s="88" t="s">
        <v>6</v>
      </c>
      <c r="I11" s="88" t="s">
        <v>7</v>
      </c>
      <c r="J11" s="88" t="s">
        <v>8</v>
      </c>
      <c r="K11" s="88" t="s">
        <v>9</v>
      </c>
      <c r="L11" s="88" t="s">
        <v>10</v>
      </c>
      <c r="M11" s="88" t="s">
        <v>11</v>
      </c>
      <c r="N11" s="88" t="s">
        <v>18</v>
      </c>
      <c r="O11" s="102"/>
      <c r="P11" s="102"/>
      <c r="Q11" s="102"/>
    </row>
    <row r="12" spans="1:17" ht="15">
      <c r="A12" s="88" t="s">
        <v>13</v>
      </c>
      <c r="B12" s="89">
        <v>16408</v>
      </c>
      <c r="C12" s="89">
        <v>25563.5</v>
      </c>
      <c r="D12" s="89">
        <v>30315.7</v>
      </c>
      <c r="E12" s="89">
        <v>35574.5</v>
      </c>
      <c r="F12" s="89">
        <v>16805.5</v>
      </c>
      <c r="G12" s="89">
        <v>21868.2</v>
      </c>
      <c r="H12" s="89">
        <v>16987.18</v>
      </c>
      <c r="I12" s="89">
        <v>24557.95</v>
      </c>
      <c r="J12" s="89">
        <v>20845.63</v>
      </c>
      <c r="K12" s="89">
        <v>28626.68</v>
      </c>
      <c r="L12" s="89">
        <v>27377.48</v>
      </c>
      <c r="M12" s="89">
        <v>42367.19</v>
      </c>
      <c r="N12" s="89">
        <v>307297.51</v>
      </c>
      <c r="O12" s="101">
        <f>N12-N13</f>
        <v>49755.91</v>
      </c>
    </row>
    <row r="13" spans="1:17" ht="15">
      <c r="A13" s="88" t="s">
        <v>14</v>
      </c>
      <c r="B13" s="89">
        <v>12623.5</v>
      </c>
      <c r="C13" s="89">
        <v>21346</v>
      </c>
      <c r="D13" s="89">
        <v>25061.200000000001</v>
      </c>
      <c r="E13" s="89">
        <v>27948</v>
      </c>
      <c r="F13" s="89">
        <v>12689.1</v>
      </c>
      <c r="G13" s="89">
        <v>18446.16</v>
      </c>
      <c r="H13" s="89">
        <v>15079.97</v>
      </c>
      <c r="I13" s="89">
        <v>21909.16</v>
      </c>
      <c r="J13" s="89">
        <v>18714.650000000001</v>
      </c>
      <c r="K13" s="89">
        <v>26260.720000000001</v>
      </c>
      <c r="L13" s="89">
        <v>22877.48</v>
      </c>
      <c r="M13" s="89">
        <v>34585.660000000003</v>
      </c>
      <c r="N13" s="89">
        <v>257541.6</v>
      </c>
    </row>
    <row r="14" spans="1:17" ht="15">
      <c r="A14" s="88" t="s">
        <v>15</v>
      </c>
      <c r="B14" s="89">
        <v>3784.5</v>
      </c>
      <c r="C14" s="89">
        <v>4217.5</v>
      </c>
      <c r="D14" s="89">
        <v>5254.5</v>
      </c>
      <c r="E14" s="89">
        <v>7626.5</v>
      </c>
      <c r="F14" s="89">
        <v>4116.3999999999996</v>
      </c>
      <c r="G14" s="89">
        <v>3422.0400000000009</v>
      </c>
      <c r="H14" s="89">
        <v>1907.2100000000009</v>
      </c>
      <c r="I14" s="89">
        <v>2648.7900000000009</v>
      </c>
      <c r="J14" s="89">
        <v>2130.9799999999996</v>
      </c>
      <c r="K14" s="89">
        <v>2365.9599999999991</v>
      </c>
      <c r="L14" s="89">
        <v>4500</v>
      </c>
      <c r="M14" s="89">
        <v>7781.5299999999988</v>
      </c>
      <c r="N14" s="89">
        <v>49755.909999999996</v>
      </c>
    </row>
    <row r="15" spans="1:17" s="101" customFormat="1" ht="15">
      <c r="A15" s="102"/>
    </row>
    <row r="16" spans="1:17" s="101" customFormat="1" ht="15">
      <c r="A16" s="174">
        <v>2008</v>
      </c>
      <c r="B16" s="102"/>
      <c r="C16" s="102"/>
      <c r="D16" s="102"/>
      <c r="E16" s="102"/>
      <c r="F16" s="102"/>
      <c r="G16" s="102"/>
      <c r="I16" s="102"/>
      <c r="J16" s="102"/>
      <c r="K16" s="102"/>
      <c r="L16" s="102"/>
      <c r="M16" s="102"/>
      <c r="N16" s="102"/>
      <c r="O16" s="102"/>
      <c r="P16" s="102"/>
      <c r="Q16" s="102"/>
    </row>
    <row r="17" spans="1:17" ht="15">
      <c r="A17" s="88" t="s">
        <v>16</v>
      </c>
      <c r="B17" s="88" t="s">
        <v>0</v>
      </c>
      <c r="C17" s="88" t="s">
        <v>1</v>
      </c>
      <c r="D17" s="88" t="s">
        <v>2</v>
      </c>
      <c r="E17" s="88" t="s">
        <v>3</v>
      </c>
      <c r="F17" s="88" t="s">
        <v>4</v>
      </c>
      <c r="G17" s="88" t="s">
        <v>5</v>
      </c>
      <c r="H17" s="88" t="s">
        <v>6</v>
      </c>
      <c r="I17" s="88" t="s">
        <v>7</v>
      </c>
      <c r="J17" s="88" t="s">
        <v>8</v>
      </c>
      <c r="K17" s="88" t="s">
        <v>9</v>
      </c>
      <c r="L17" s="88" t="s">
        <v>10</v>
      </c>
      <c r="M17" s="88" t="s">
        <v>11</v>
      </c>
      <c r="N17" s="88" t="s">
        <v>18</v>
      </c>
      <c r="O17" s="102"/>
      <c r="P17" s="102"/>
      <c r="Q17" s="102"/>
    </row>
    <row r="18" spans="1:17" ht="15">
      <c r="A18" s="88" t="s">
        <v>13</v>
      </c>
      <c r="B18" s="89">
        <v>46712.55</v>
      </c>
      <c r="C18" s="89">
        <v>55971.86</v>
      </c>
      <c r="D18" s="89">
        <v>33626.5</v>
      </c>
      <c r="E18" s="89">
        <v>25585.9</v>
      </c>
      <c r="F18" s="89">
        <v>17223.29</v>
      </c>
      <c r="G18" s="89">
        <v>13143.67</v>
      </c>
      <c r="H18" s="89">
        <v>7886.79</v>
      </c>
      <c r="I18" s="89">
        <v>17698.96</v>
      </c>
      <c r="J18" s="89">
        <v>28433.06</v>
      </c>
      <c r="K18" s="89">
        <v>36958.78</v>
      </c>
      <c r="L18" s="89">
        <v>32108.799999999999</v>
      </c>
      <c r="M18" s="89">
        <v>56502</v>
      </c>
      <c r="N18" s="89">
        <v>371852.16</v>
      </c>
      <c r="O18" s="101">
        <f>N18-N19</f>
        <v>50714.369999999995</v>
      </c>
    </row>
    <row r="19" spans="1:17" ht="15">
      <c r="A19" s="88" t="s">
        <v>14</v>
      </c>
      <c r="B19" s="89">
        <v>37919.230000000003</v>
      </c>
      <c r="C19" s="89">
        <v>50186.8</v>
      </c>
      <c r="D19" s="89">
        <v>29046.63</v>
      </c>
      <c r="E19" s="89">
        <v>23127.4</v>
      </c>
      <c r="F19" s="89">
        <v>12983.67</v>
      </c>
      <c r="G19" s="89">
        <v>11748.65</v>
      </c>
      <c r="H19" s="89">
        <v>7635.99</v>
      </c>
      <c r="I19" s="89">
        <v>14063.46</v>
      </c>
      <c r="J19" s="89">
        <v>26244.46</v>
      </c>
      <c r="K19" s="89">
        <v>30969.17</v>
      </c>
      <c r="L19" s="89">
        <v>28578.62</v>
      </c>
      <c r="M19" s="89">
        <v>48633.71</v>
      </c>
      <c r="N19" s="89">
        <v>321137.78999999998</v>
      </c>
    </row>
    <row r="20" spans="1:17" ht="15">
      <c r="A20" s="88" t="s">
        <v>15</v>
      </c>
      <c r="B20" s="89">
        <v>8793.32</v>
      </c>
      <c r="C20" s="89">
        <v>5785.0599999999977</v>
      </c>
      <c r="D20" s="89">
        <v>4579.869999999999</v>
      </c>
      <c r="E20" s="89">
        <v>2458.5</v>
      </c>
      <c r="F20" s="89">
        <v>4239.6200000000008</v>
      </c>
      <c r="G20" s="89">
        <v>1395.0200000000004</v>
      </c>
      <c r="H20" s="89">
        <v>250.80000000000018</v>
      </c>
      <c r="I20" s="89">
        <v>3635.5</v>
      </c>
      <c r="J20" s="89">
        <v>2188.6000000000022</v>
      </c>
      <c r="K20" s="89">
        <v>5989.6100000000006</v>
      </c>
      <c r="L20" s="89">
        <v>3530.1800000000003</v>
      </c>
      <c r="M20" s="89">
        <v>7868.2900000000009</v>
      </c>
      <c r="N20" s="89">
        <v>50714.369999999995</v>
      </c>
    </row>
    <row r="21" spans="1:17" s="101" customFormat="1" ht="15">
      <c r="A21" s="102"/>
    </row>
    <row r="22" spans="1:17" s="101" customFormat="1" ht="15">
      <c r="A22" s="174">
        <v>2009</v>
      </c>
      <c r="B22" s="102"/>
      <c r="C22" s="102"/>
      <c r="D22" s="102"/>
      <c r="E22" s="102"/>
      <c r="F22" s="102"/>
      <c r="G22" s="102"/>
      <c r="I22" s="102"/>
      <c r="J22" s="102"/>
      <c r="K22" s="102"/>
      <c r="L22" s="102"/>
      <c r="M22" s="102"/>
      <c r="N22" s="102"/>
      <c r="O22" s="102"/>
      <c r="P22" s="102"/>
      <c r="Q22" s="102"/>
    </row>
    <row r="23" spans="1:17" ht="15">
      <c r="A23" s="88" t="s">
        <v>16</v>
      </c>
      <c r="B23" s="88" t="s">
        <v>0</v>
      </c>
      <c r="C23" s="88" t="s">
        <v>1</v>
      </c>
      <c r="D23" s="88" t="s">
        <v>2</v>
      </c>
      <c r="E23" s="88" t="s">
        <v>3</v>
      </c>
      <c r="F23" s="88" t="s">
        <v>4</v>
      </c>
      <c r="G23" s="88" t="s">
        <v>5</v>
      </c>
      <c r="H23" s="88" t="s">
        <v>6</v>
      </c>
      <c r="I23" s="88" t="s">
        <v>7</v>
      </c>
      <c r="J23" s="88" t="s">
        <v>8</v>
      </c>
      <c r="K23" s="88" t="s">
        <v>9</v>
      </c>
      <c r="L23" s="88" t="s">
        <v>10</v>
      </c>
      <c r="M23" s="88" t="s">
        <v>11</v>
      </c>
      <c r="N23" s="88" t="s">
        <v>18</v>
      </c>
      <c r="O23" s="102"/>
      <c r="P23" s="102"/>
      <c r="Q23" s="102"/>
    </row>
    <row r="24" spans="1:17" ht="15">
      <c r="A24" s="88" t="s">
        <v>13</v>
      </c>
      <c r="B24" s="89">
        <v>39218.800000000003</v>
      </c>
      <c r="C24" s="89">
        <v>64587.51</v>
      </c>
      <c r="D24" s="89">
        <v>24741.58</v>
      </c>
      <c r="E24" s="89">
        <v>29917</v>
      </c>
      <c r="F24" s="89">
        <v>23101.75</v>
      </c>
      <c r="G24" s="89">
        <v>17195</v>
      </c>
      <c r="H24" s="89">
        <v>23657</v>
      </c>
      <c r="I24" s="89">
        <v>15901.1</v>
      </c>
      <c r="J24" s="89">
        <v>23994.1</v>
      </c>
      <c r="K24" s="89">
        <v>35917.300000000003</v>
      </c>
      <c r="L24" s="89">
        <v>56536.87</v>
      </c>
      <c r="M24" s="89">
        <v>48702.97</v>
      </c>
      <c r="N24" s="89">
        <v>403470.98</v>
      </c>
    </row>
    <row r="25" spans="1:17" ht="15">
      <c r="A25" s="88" t="s">
        <v>14</v>
      </c>
      <c r="B25" s="89">
        <v>34184.42</v>
      </c>
      <c r="C25" s="89">
        <v>54107.59</v>
      </c>
      <c r="D25" s="89">
        <v>21757.54</v>
      </c>
      <c r="E25" s="89">
        <v>28206.39</v>
      </c>
      <c r="F25" s="89">
        <v>19115.32</v>
      </c>
      <c r="G25" s="89">
        <v>14250.3</v>
      </c>
      <c r="H25" s="89">
        <v>18962.259999999998</v>
      </c>
      <c r="I25" s="89">
        <v>12012.97</v>
      </c>
      <c r="J25" s="89">
        <v>21020.6</v>
      </c>
      <c r="K25" s="89">
        <v>32276.83</v>
      </c>
      <c r="L25" s="89">
        <v>49265.27</v>
      </c>
      <c r="M25" s="89">
        <v>42029.71</v>
      </c>
      <c r="N25" s="89">
        <v>347189.20000000007</v>
      </c>
      <c r="O25" s="101">
        <f>N24-N25</f>
        <v>56281.779999999912</v>
      </c>
    </row>
    <row r="26" spans="1:17" ht="15">
      <c r="A26" s="88" t="s">
        <v>15</v>
      </c>
      <c r="B26" s="89">
        <v>5034.3800000000047</v>
      </c>
      <c r="C26" s="89">
        <v>10479.920000000006</v>
      </c>
      <c r="D26" s="89">
        <v>2984.0400000000009</v>
      </c>
      <c r="E26" s="89">
        <v>1710.6100000000006</v>
      </c>
      <c r="F26" s="89">
        <v>3986.4300000000003</v>
      </c>
      <c r="G26" s="89">
        <v>2944.7000000000007</v>
      </c>
      <c r="H26" s="89">
        <v>4694.7400000000016</v>
      </c>
      <c r="I26" s="89">
        <v>3888.130000000001</v>
      </c>
      <c r="J26" s="89">
        <v>2973.5</v>
      </c>
      <c r="K26" s="89">
        <v>3640.4700000000012</v>
      </c>
      <c r="L26" s="89">
        <v>7271.6000000000058</v>
      </c>
      <c r="M26" s="89">
        <v>6673.260000000002</v>
      </c>
      <c r="N26" s="89">
        <v>56281.780000000021</v>
      </c>
    </row>
    <row r="27" spans="1:17" s="101" customFormat="1" ht="15.75" customHeight="1">
      <c r="A27" s="102"/>
    </row>
    <row r="28" spans="1:17" s="101" customFormat="1" ht="15">
      <c r="A28" s="174">
        <v>2010</v>
      </c>
      <c r="B28" s="102"/>
      <c r="C28" s="102"/>
      <c r="D28" s="102"/>
      <c r="E28" s="102"/>
      <c r="F28" s="102"/>
      <c r="I28" s="102"/>
      <c r="J28" s="102"/>
      <c r="K28" s="102"/>
      <c r="L28" s="102"/>
      <c r="M28" s="102"/>
      <c r="N28" s="102"/>
      <c r="O28" s="102"/>
      <c r="P28" s="102"/>
      <c r="Q28" s="102"/>
    </row>
    <row r="29" spans="1:17" ht="15">
      <c r="A29" s="88" t="s">
        <v>16</v>
      </c>
      <c r="B29" s="88" t="s">
        <v>0</v>
      </c>
      <c r="C29" s="88" t="s">
        <v>1</v>
      </c>
      <c r="D29" s="88" t="s">
        <v>2</v>
      </c>
      <c r="E29" s="88" t="s">
        <v>3</v>
      </c>
      <c r="F29" s="88" t="s">
        <v>4</v>
      </c>
      <c r="G29" s="88" t="s">
        <v>5</v>
      </c>
      <c r="H29" s="88" t="s">
        <v>6</v>
      </c>
      <c r="I29" s="88" t="s">
        <v>7</v>
      </c>
      <c r="J29" s="88" t="s">
        <v>8</v>
      </c>
      <c r="K29" s="88" t="s">
        <v>9</v>
      </c>
      <c r="L29" s="88" t="s">
        <v>10</v>
      </c>
      <c r="M29" s="88" t="s">
        <v>11</v>
      </c>
      <c r="N29" s="88" t="s">
        <v>18</v>
      </c>
      <c r="O29" s="102"/>
      <c r="P29" s="102"/>
      <c r="Q29" s="102"/>
    </row>
    <row r="30" spans="1:17" ht="15">
      <c r="A30" s="88" t="s">
        <v>13</v>
      </c>
      <c r="B30" s="89">
        <v>34835.699999999997</v>
      </c>
      <c r="C30" s="89">
        <v>14713.56</v>
      </c>
      <c r="D30" s="89">
        <v>16084.16</v>
      </c>
      <c r="E30" s="89">
        <v>23124.5</v>
      </c>
      <c r="F30" s="89">
        <v>14270.7</v>
      </c>
      <c r="G30" s="89">
        <v>11952.55</v>
      </c>
      <c r="H30" s="89">
        <v>43650.25</v>
      </c>
      <c r="I30" s="89">
        <v>20390.21</v>
      </c>
      <c r="J30" s="89">
        <v>25855.95</v>
      </c>
      <c r="K30" s="89">
        <v>21313.01</v>
      </c>
      <c r="L30" s="89">
        <v>37036.54</v>
      </c>
      <c r="M30" s="89">
        <v>84959.3</v>
      </c>
      <c r="N30" s="89">
        <v>348186.43</v>
      </c>
    </row>
    <row r="31" spans="1:17" ht="15">
      <c r="A31" s="88" t="s">
        <v>14</v>
      </c>
      <c r="B31" s="89">
        <v>24730.49</v>
      </c>
      <c r="C31" s="89">
        <v>12605.12</v>
      </c>
      <c r="D31" s="89">
        <v>12942.75</v>
      </c>
      <c r="E31" s="89">
        <v>19222.189999999999</v>
      </c>
      <c r="F31" s="89">
        <v>11718.25</v>
      </c>
      <c r="G31" s="89">
        <v>9998.2800000000007</v>
      </c>
      <c r="H31" s="89">
        <v>33648.53</v>
      </c>
      <c r="I31" s="89">
        <v>18200.32</v>
      </c>
      <c r="J31" s="89">
        <v>21261.23</v>
      </c>
      <c r="K31" s="89">
        <v>18965</v>
      </c>
      <c r="L31" s="89">
        <v>33438.589999999997</v>
      </c>
      <c r="M31" s="89">
        <v>74794</v>
      </c>
      <c r="N31" s="89">
        <v>291524.75</v>
      </c>
      <c r="O31" s="101">
        <f>N30-N31</f>
        <v>56661.679999999993</v>
      </c>
    </row>
    <row r="32" spans="1:17" ht="15">
      <c r="A32" s="88" t="s">
        <v>15</v>
      </c>
      <c r="B32" s="89">
        <v>10105.209999999995</v>
      </c>
      <c r="C32" s="89">
        <v>2108.4399999999987</v>
      </c>
      <c r="D32" s="89">
        <v>3141.41</v>
      </c>
      <c r="E32" s="89">
        <v>3902.3100000000013</v>
      </c>
      <c r="F32" s="89">
        <v>2552.4500000000007</v>
      </c>
      <c r="G32" s="89">
        <v>1954.2699999999986</v>
      </c>
      <c r="H32" s="89">
        <v>10001.720000000001</v>
      </c>
      <c r="I32" s="89">
        <v>2189.8899999999994</v>
      </c>
      <c r="J32" s="89">
        <v>4594.7200000000012</v>
      </c>
      <c r="K32" s="89">
        <v>2348.0099999999984</v>
      </c>
      <c r="L32" s="89">
        <v>3597.9500000000044</v>
      </c>
      <c r="M32" s="89">
        <v>10165.300000000003</v>
      </c>
      <c r="N32" s="89">
        <v>56661.68</v>
      </c>
    </row>
    <row r="33" spans="1:17" s="101" customFormat="1" ht="15">
      <c r="A33" s="105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</row>
    <row r="34" spans="1:17" s="101" customFormat="1" ht="15.75" thickBot="1">
      <c r="A34" s="102"/>
    </row>
    <row r="35" spans="1:17" ht="28.5" customHeight="1">
      <c r="A35" s="367">
        <v>2011</v>
      </c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368"/>
      <c r="M35" s="368"/>
      <c r="N35" s="369"/>
      <c r="O35" s="102"/>
      <c r="P35" s="102"/>
      <c r="Q35" s="102"/>
    </row>
    <row r="36" spans="1:17" ht="15">
      <c r="A36" s="106" t="s">
        <v>16</v>
      </c>
      <c r="B36" s="88" t="s">
        <v>0</v>
      </c>
      <c r="C36" s="88" t="s">
        <v>1</v>
      </c>
      <c r="D36" s="88" t="s">
        <v>2</v>
      </c>
      <c r="E36" s="88" t="s">
        <v>3</v>
      </c>
      <c r="F36" s="88" t="s">
        <v>4</v>
      </c>
      <c r="G36" s="88" t="s">
        <v>5</v>
      </c>
      <c r="H36" s="88" t="s">
        <v>6</v>
      </c>
      <c r="I36" s="88" t="s">
        <v>7</v>
      </c>
      <c r="J36" s="88" t="s">
        <v>8</v>
      </c>
      <c r="K36" s="88" t="s">
        <v>9</v>
      </c>
      <c r="L36" s="88" t="s">
        <v>10</v>
      </c>
      <c r="M36" s="88" t="s">
        <v>11</v>
      </c>
      <c r="N36" s="107" t="s">
        <v>18</v>
      </c>
      <c r="O36" s="102"/>
      <c r="P36" s="102"/>
      <c r="Q36" s="102"/>
    </row>
    <row r="37" spans="1:17">
      <c r="A37" s="90" t="s">
        <v>36</v>
      </c>
      <c r="B37" s="91">
        <v>25266</v>
      </c>
      <c r="C37" s="92">
        <v>14360.45</v>
      </c>
      <c r="D37" s="93">
        <v>23015</v>
      </c>
      <c r="E37" s="92">
        <v>43165.3</v>
      </c>
      <c r="F37" s="92">
        <v>15847</v>
      </c>
      <c r="G37" s="92">
        <v>10628.1</v>
      </c>
      <c r="H37" s="92">
        <v>15597.85</v>
      </c>
      <c r="I37" s="92">
        <f>[6]Total!$F$3</f>
        <v>8397.7999999999993</v>
      </c>
      <c r="J37" s="92">
        <f>[7]Total!$F$3</f>
        <v>23630.7</v>
      </c>
      <c r="K37" s="92">
        <f>[8]Total!$F$3</f>
        <v>16775</v>
      </c>
      <c r="L37" s="92">
        <v>34535</v>
      </c>
      <c r="M37" s="92">
        <v>23067</v>
      </c>
      <c r="N37" s="94">
        <f>SUM(B37:H37)</f>
        <v>147879.70000000001</v>
      </c>
    </row>
    <row r="38" spans="1:17">
      <c r="A38" s="90" t="s">
        <v>37</v>
      </c>
      <c r="B38" s="91">
        <v>7111.3</v>
      </c>
      <c r="C38" s="92">
        <v>2811</v>
      </c>
      <c r="D38" s="92">
        <v>9621.7999999999993</v>
      </c>
      <c r="E38" s="92">
        <v>3423.2</v>
      </c>
      <c r="F38" s="92">
        <v>2758</v>
      </c>
      <c r="G38" s="92">
        <v>11647.5</v>
      </c>
      <c r="H38" s="92">
        <v>17420.7</v>
      </c>
      <c r="I38" s="92">
        <f>[6]Total!$F$4</f>
        <v>7288.4</v>
      </c>
      <c r="J38" s="92">
        <f>[7]Total!$F$4</f>
        <v>2625.5</v>
      </c>
      <c r="K38" s="92">
        <f>[8]Total!$F$4</f>
        <v>5154</v>
      </c>
      <c r="L38" s="92">
        <v>2981</v>
      </c>
      <c r="M38" s="92">
        <v>5707</v>
      </c>
      <c r="N38" s="94">
        <f>SUM(B38:H38)</f>
        <v>54793.5</v>
      </c>
    </row>
    <row r="39" spans="1:17">
      <c r="A39" s="90" t="s">
        <v>38</v>
      </c>
      <c r="B39" s="91">
        <v>3011.15</v>
      </c>
      <c r="C39" s="92">
        <v>757.75</v>
      </c>
      <c r="D39" s="92">
        <v>1503.3</v>
      </c>
      <c r="E39" s="92">
        <v>2317.6999999999998</v>
      </c>
      <c r="F39" s="92">
        <v>6604.1</v>
      </c>
      <c r="G39" s="92">
        <v>6323.3</v>
      </c>
      <c r="H39" s="92">
        <v>4000.6</v>
      </c>
      <c r="I39" s="92">
        <f>[6]Total!$F$5</f>
        <v>5414</v>
      </c>
      <c r="J39" s="92">
        <f>[7]Total!$F$5</f>
        <v>2879.9</v>
      </c>
      <c r="K39" s="92">
        <f>[8]Total!$F$5</f>
        <v>1612.5</v>
      </c>
      <c r="L39" s="92">
        <v>1593</v>
      </c>
      <c r="M39" s="92">
        <v>5230.8</v>
      </c>
      <c r="N39" s="94">
        <f>SUM(B39:H39)</f>
        <v>24517.899999999998</v>
      </c>
    </row>
    <row r="40" spans="1:17">
      <c r="A40" s="90" t="s">
        <v>39</v>
      </c>
      <c r="B40" s="91">
        <v>7495</v>
      </c>
      <c r="C40" s="92">
        <v>3127</v>
      </c>
      <c r="D40" s="92">
        <v>4558.5</v>
      </c>
      <c r="E40" s="92">
        <v>6269</v>
      </c>
      <c r="F40" s="92">
        <v>1550</v>
      </c>
      <c r="G40" s="92">
        <v>421</v>
      </c>
      <c r="H40" s="92">
        <v>2646.18</v>
      </c>
      <c r="I40" s="92">
        <f>[6]Total!$F$6</f>
        <v>265.3</v>
      </c>
      <c r="J40" s="92">
        <f>[7]Total!$F$6</f>
        <v>920</v>
      </c>
      <c r="K40" s="92">
        <f>[8]Total!$F$6</f>
        <v>525</v>
      </c>
      <c r="L40" s="92">
        <v>5428</v>
      </c>
      <c r="M40" s="92">
        <v>8421</v>
      </c>
      <c r="N40" s="94">
        <f>SUM(B40:H40)</f>
        <v>26066.68</v>
      </c>
    </row>
    <row r="41" spans="1:17" ht="15">
      <c r="A41" s="191" t="s">
        <v>12</v>
      </c>
      <c r="B41" s="95">
        <v>42883.45</v>
      </c>
      <c r="C41" s="96">
        <f t="shared" ref="C41:N41" si="0">SUM(C37:C40)</f>
        <v>21056.2</v>
      </c>
      <c r="D41" s="97">
        <f t="shared" si="0"/>
        <v>38698.6</v>
      </c>
      <c r="E41" s="97">
        <f t="shared" si="0"/>
        <v>55175.199999999997</v>
      </c>
      <c r="F41" s="97">
        <f t="shared" si="0"/>
        <v>26759.1</v>
      </c>
      <c r="G41" s="97">
        <f t="shared" si="0"/>
        <v>29019.899999999998</v>
      </c>
      <c r="H41" s="97">
        <f t="shared" si="0"/>
        <v>39665.33</v>
      </c>
      <c r="I41" s="97">
        <f t="shared" si="0"/>
        <v>21365.499999999996</v>
      </c>
      <c r="J41" s="97">
        <f t="shared" si="0"/>
        <v>30056.100000000002</v>
      </c>
      <c r="K41" s="97">
        <f t="shared" si="0"/>
        <v>24066.5</v>
      </c>
      <c r="L41" s="97">
        <f t="shared" si="0"/>
        <v>44537</v>
      </c>
      <c r="M41" s="97">
        <f t="shared" si="0"/>
        <v>42425.8</v>
      </c>
      <c r="N41" s="98">
        <f t="shared" si="0"/>
        <v>253257.78</v>
      </c>
    </row>
    <row r="42" spans="1:17">
      <c r="A42" s="25"/>
      <c r="B42" s="16"/>
      <c r="C42" s="16"/>
      <c r="D42" s="16"/>
      <c r="E42" s="16"/>
      <c r="F42" s="16"/>
      <c r="G42" s="16"/>
      <c r="H42" s="16"/>
      <c r="I42" s="8"/>
      <c r="J42" s="8"/>
      <c r="K42" s="8"/>
      <c r="L42" s="8"/>
      <c r="M42" s="8"/>
      <c r="N42" s="26"/>
    </row>
    <row r="43" spans="1:17" ht="15">
      <c r="A43" s="192" t="s">
        <v>13</v>
      </c>
      <c r="B43" s="193">
        <v>42883.45</v>
      </c>
      <c r="C43" s="194">
        <f t="shared" ref="C43:H43" si="1">C41</f>
        <v>21056.2</v>
      </c>
      <c r="D43" s="194">
        <f t="shared" si="1"/>
        <v>38698.6</v>
      </c>
      <c r="E43" s="194">
        <f t="shared" si="1"/>
        <v>55175.199999999997</v>
      </c>
      <c r="F43" s="194">
        <f t="shared" si="1"/>
        <v>26759.1</v>
      </c>
      <c r="G43" s="194">
        <f t="shared" si="1"/>
        <v>29019.899999999998</v>
      </c>
      <c r="H43" s="194">
        <f t="shared" si="1"/>
        <v>39665.33</v>
      </c>
      <c r="I43" s="195">
        <f>[6]Total!$F$9</f>
        <v>21365.499999999996</v>
      </c>
      <c r="J43" s="195">
        <f>[7]Total!$F$9</f>
        <v>30056.100000000002</v>
      </c>
      <c r="K43" s="195">
        <f>[8]Total!$F$9</f>
        <v>24066.5</v>
      </c>
      <c r="L43" s="195">
        <v>44537</v>
      </c>
      <c r="M43" s="195">
        <v>42425.8</v>
      </c>
      <c r="N43" s="196">
        <f>SUM(B43:M43)</f>
        <v>415708.68</v>
      </c>
    </row>
    <row r="44" spans="1:17" ht="15">
      <c r="A44" s="192" t="s">
        <v>14</v>
      </c>
      <c r="B44" s="193">
        <v>34508</v>
      </c>
      <c r="C44" s="194">
        <v>17503.400000000001</v>
      </c>
      <c r="D44" s="194">
        <v>33448.300000000003</v>
      </c>
      <c r="E44" s="194">
        <v>45710.2</v>
      </c>
      <c r="F44" s="194">
        <v>22833.8</v>
      </c>
      <c r="G44" s="194">
        <v>25976.5</v>
      </c>
      <c r="H44" s="194">
        <v>37637.71</v>
      </c>
      <c r="I44" s="195">
        <f>[6]Total!$F$10</f>
        <v>20430</v>
      </c>
      <c r="J44" s="195">
        <f>[7]Total!$F$10</f>
        <v>28733.7</v>
      </c>
      <c r="K44" s="195">
        <f>[8]Total!$F$10</f>
        <v>22673.3</v>
      </c>
      <c r="L44" s="195">
        <v>41382.1</v>
      </c>
      <c r="M44" s="195">
        <v>40564.35</v>
      </c>
      <c r="N44" s="196">
        <f>SUM(B44:M44)</f>
        <v>371401.35999999993</v>
      </c>
    </row>
    <row r="45" spans="1:17" ht="15.75" thickBot="1">
      <c r="A45" s="197" t="s">
        <v>15</v>
      </c>
      <c r="B45" s="198">
        <v>8375.4500000000007</v>
      </c>
      <c r="C45" s="199">
        <f t="shared" ref="C45:H45" si="2">C43-C44</f>
        <v>3552.7999999999993</v>
      </c>
      <c r="D45" s="199">
        <f t="shared" si="2"/>
        <v>5250.2999999999956</v>
      </c>
      <c r="E45" s="199">
        <f t="shared" si="2"/>
        <v>9465</v>
      </c>
      <c r="F45" s="199">
        <f t="shared" si="2"/>
        <v>3925.2999999999993</v>
      </c>
      <c r="G45" s="199">
        <f t="shared" si="2"/>
        <v>3043.3999999999978</v>
      </c>
      <c r="H45" s="199">
        <f t="shared" si="2"/>
        <v>2027.6200000000026</v>
      </c>
      <c r="I45" s="119">
        <f>[6]Total!$F$11</f>
        <v>935.49999999999636</v>
      </c>
      <c r="J45" s="119">
        <f>[7]Total!$F$11</f>
        <v>1322.4000000000015</v>
      </c>
      <c r="K45" s="119">
        <f>[8]Total!$F$11</f>
        <v>1393.2000000000007</v>
      </c>
      <c r="L45" s="119">
        <v>3154.9</v>
      </c>
      <c r="M45" s="119">
        <v>1861.45</v>
      </c>
      <c r="N45" s="200">
        <f>SUM(B45:M45)</f>
        <v>44307.32</v>
      </c>
    </row>
    <row r="46" spans="1:17" s="101" customFormat="1" ht="21.75" customHeight="1">
      <c r="A46" s="201"/>
      <c r="B46" s="201"/>
      <c r="C46" s="202"/>
      <c r="D46" s="202"/>
      <c r="E46" s="202"/>
      <c r="F46" s="202"/>
      <c r="G46" s="202"/>
      <c r="H46" s="202"/>
      <c r="I46" s="105"/>
      <c r="J46" s="105"/>
      <c r="K46" s="105"/>
      <c r="L46" s="105"/>
      <c r="M46" s="105"/>
      <c r="N46" s="202"/>
    </row>
    <row r="47" spans="1:17" s="101" customFormat="1" ht="15.75" thickBot="1">
      <c r="A47" s="105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</row>
    <row r="48" spans="1:17" ht="28.5" customHeight="1">
      <c r="A48" s="367">
        <v>2012</v>
      </c>
      <c r="B48" s="368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</row>
    <row r="49" spans="1:14" ht="15">
      <c r="A49" s="106" t="s">
        <v>16</v>
      </c>
      <c r="B49" s="88" t="s">
        <v>0</v>
      </c>
      <c r="C49" s="88" t="s">
        <v>1</v>
      </c>
      <c r="D49" s="88" t="s">
        <v>2</v>
      </c>
      <c r="E49" s="88" t="s">
        <v>3</v>
      </c>
      <c r="F49" s="88" t="s">
        <v>4</v>
      </c>
      <c r="G49" s="88" t="s">
        <v>5</v>
      </c>
      <c r="H49" s="88" t="s">
        <v>6</v>
      </c>
      <c r="I49" s="88" t="s">
        <v>7</v>
      </c>
      <c r="J49" s="88" t="s">
        <v>8</v>
      </c>
      <c r="K49" s="88" t="s">
        <v>9</v>
      </c>
      <c r="L49" s="88" t="s">
        <v>10</v>
      </c>
      <c r="M49" s="88" t="s">
        <v>11</v>
      </c>
      <c r="N49" s="107" t="s">
        <v>18</v>
      </c>
    </row>
    <row r="50" spans="1:14">
      <c r="A50" s="90" t="s">
        <v>36</v>
      </c>
      <c r="B50" s="91">
        <v>18309</v>
      </c>
      <c r="C50" s="92">
        <v>46626</v>
      </c>
      <c r="D50" s="93">
        <v>29831.200000000001</v>
      </c>
      <c r="E50" s="92">
        <v>32887</v>
      </c>
      <c r="F50" s="92">
        <v>5935</v>
      </c>
      <c r="G50" s="92">
        <v>19209</v>
      </c>
      <c r="H50" s="92">
        <v>4821.67</v>
      </c>
      <c r="I50" s="92">
        <v>2346.6999999999998</v>
      </c>
      <c r="J50" s="92">
        <v>7359.55</v>
      </c>
      <c r="K50" s="92">
        <v>13274</v>
      </c>
      <c r="L50" s="92">
        <v>24950.2</v>
      </c>
      <c r="M50" s="92">
        <v>36896</v>
      </c>
      <c r="N50" s="94">
        <f>SUM(B50:M50)</f>
        <v>242445.32000000004</v>
      </c>
    </row>
    <row r="51" spans="1:14">
      <c r="A51" s="90" t="s">
        <v>37</v>
      </c>
      <c r="B51" s="91">
        <v>6387.2</v>
      </c>
      <c r="C51" s="92">
        <v>2721</v>
      </c>
      <c r="D51" s="91" t="s">
        <v>41</v>
      </c>
      <c r="E51" s="92">
        <v>8856</v>
      </c>
      <c r="F51" s="92">
        <v>4478</v>
      </c>
      <c r="G51" s="92">
        <v>8224.5</v>
      </c>
      <c r="H51" s="92">
        <v>10824.2</v>
      </c>
      <c r="I51" s="92">
        <v>4547.47</v>
      </c>
      <c r="J51" s="92">
        <v>5486.4</v>
      </c>
      <c r="K51" s="92">
        <v>8337.5</v>
      </c>
      <c r="L51" s="92">
        <v>5692.1</v>
      </c>
      <c r="M51" s="92">
        <v>13688</v>
      </c>
      <c r="N51" s="94">
        <f>SUM(B51:M51)</f>
        <v>79242.37000000001</v>
      </c>
    </row>
    <row r="52" spans="1:14">
      <c r="A52" s="90" t="s">
        <v>38</v>
      </c>
      <c r="B52" s="91">
        <v>2248</v>
      </c>
      <c r="C52" s="92">
        <v>4553</v>
      </c>
      <c r="D52" s="92">
        <v>1242.5</v>
      </c>
      <c r="E52" s="92">
        <v>4313</v>
      </c>
      <c r="F52" s="92">
        <v>852</v>
      </c>
      <c r="G52" s="92">
        <v>509</v>
      </c>
      <c r="H52" s="92">
        <v>875.1</v>
      </c>
      <c r="I52" s="92">
        <v>3439</v>
      </c>
      <c r="J52" s="92">
        <v>5336.06</v>
      </c>
      <c r="K52" s="92">
        <v>6715</v>
      </c>
      <c r="L52" s="92">
        <v>1293.4000000000001</v>
      </c>
      <c r="M52" s="92">
        <v>1592</v>
      </c>
      <c r="N52" s="94">
        <f>SUM(B52:M52)</f>
        <v>32968.06</v>
      </c>
    </row>
    <row r="53" spans="1:14">
      <c r="A53" s="90" t="s">
        <v>39</v>
      </c>
      <c r="B53" s="91">
        <v>4347</v>
      </c>
      <c r="C53" s="92">
        <v>895</v>
      </c>
      <c r="D53" s="92">
        <v>4670</v>
      </c>
      <c r="E53" s="92">
        <v>890</v>
      </c>
      <c r="F53" s="92">
        <v>372</v>
      </c>
      <c r="G53" s="92">
        <v>1700</v>
      </c>
      <c r="H53" s="92">
        <v>2173.1999999999998</v>
      </c>
      <c r="I53" s="92">
        <v>2044.5</v>
      </c>
      <c r="J53" s="92">
        <v>2003</v>
      </c>
      <c r="K53" s="92">
        <v>2217</v>
      </c>
      <c r="L53" s="92">
        <v>2711</v>
      </c>
      <c r="M53" s="92">
        <v>3760</v>
      </c>
      <c r="N53" s="94">
        <f>SUM(B53:M53)</f>
        <v>27782.7</v>
      </c>
    </row>
    <row r="54" spans="1:14" ht="15">
      <c r="A54" s="191" t="s">
        <v>12</v>
      </c>
      <c r="B54" s="95">
        <f>SUM(B50:B53)</f>
        <v>31291.200000000001</v>
      </c>
      <c r="C54" s="95">
        <f t="shared" ref="C54:L54" si="3">SUM(C50:C53)</f>
        <v>54795</v>
      </c>
      <c r="D54" s="95">
        <f>SUM(D50:D53)</f>
        <v>35743.699999999997</v>
      </c>
      <c r="E54" s="95">
        <f t="shared" si="3"/>
        <v>46946</v>
      </c>
      <c r="F54" s="95">
        <f t="shared" si="3"/>
        <v>11637</v>
      </c>
      <c r="G54" s="95">
        <f t="shared" si="3"/>
        <v>29642.5</v>
      </c>
      <c r="H54" s="95">
        <f t="shared" si="3"/>
        <v>18694.170000000002</v>
      </c>
      <c r="I54" s="95">
        <f t="shared" si="3"/>
        <v>12377.67</v>
      </c>
      <c r="J54" s="95">
        <f t="shared" si="3"/>
        <v>20185.010000000002</v>
      </c>
      <c r="K54" s="95">
        <f t="shared" si="3"/>
        <v>30543.5</v>
      </c>
      <c r="L54" s="95">
        <f t="shared" si="3"/>
        <v>34646.700000000004</v>
      </c>
      <c r="M54" s="95">
        <f>SUM(M50:M53)</f>
        <v>55936</v>
      </c>
      <c r="N54" s="99">
        <f>SUM(B54:M54)</f>
        <v>382438.45</v>
      </c>
    </row>
    <row r="55" spans="1:14" ht="15">
      <c r="A55" s="192"/>
      <c r="B55" s="16"/>
      <c r="C55" s="16"/>
      <c r="D55" s="16"/>
      <c r="E55" s="16"/>
      <c r="F55" s="16"/>
      <c r="G55" s="16"/>
      <c r="H55" s="16"/>
      <c r="I55" s="8"/>
      <c r="J55" s="8"/>
      <c r="K55" s="8"/>
      <c r="L55" s="8"/>
      <c r="M55" s="8"/>
      <c r="N55" s="26"/>
    </row>
    <row r="56" spans="1:14" ht="15">
      <c r="A56" s="192" t="s">
        <v>13</v>
      </c>
      <c r="B56" s="193">
        <v>31291.200000000001</v>
      </c>
      <c r="C56" s="194">
        <v>54865</v>
      </c>
      <c r="D56" s="194">
        <f>D54</f>
        <v>35743.699999999997</v>
      </c>
      <c r="E56" s="194">
        <v>46946</v>
      </c>
      <c r="F56" s="194">
        <v>11637.6</v>
      </c>
      <c r="G56" s="194">
        <v>29642.5</v>
      </c>
      <c r="H56" s="194">
        <v>18694.169999999998</v>
      </c>
      <c r="I56" s="195">
        <v>12377.67</v>
      </c>
      <c r="J56" s="195">
        <v>20185.009999999998</v>
      </c>
      <c r="K56" s="195">
        <v>30544.400000000001</v>
      </c>
      <c r="L56" s="195">
        <v>34646.699999999997</v>
      </c>
      <c r="M56" s="195">
        <v>55936</v>
      </c>
      <c r="N56" s="196">
        <f>SUM(B56:M56)</f>
        <v>382509.95</v>
      </c>
    </row>
    <row r="57" spans="1:14" ht="15">
      <c r="A57" s="192" t="s">
        <v>14</v>
      </c>
      <c r="B57" s="193">
        <v>26727.4</v>
      </c>
      <c r="C57" s="194">
        <v>48034.62</v>
      </c>
      <c r="D57" s="194">
        <v>34330.199999999997</v>
      </c>
      <c r="E57" s="194">
        <v>43525.8</v>
      </c>
      <c r="F57" s="194">
        <v>9847.4</v>
      </c>
      <c r="G57" s="194">
        <v>25116.2</v>
      </c>
      <c r="H57" s="194">
        <v>14635.36</v>
      </c>
      <c r="I57" s="195">
        <v>11290.99</v>
      </c>
      <c r="J57" s="195">
        <v>18777.400000000001</v>
      </c>
      <c r="K57" s="195">
        <v>25373.33</v>
      </c>
      <c r="L57" s="195">
        <v>34243.120000000003</v>
      </c>
      <c r="M57" s="195">
        <v>46715.35</v>
      </c>
      <c r="N57" s="196">
        <f>SUM(B57:M57)</f>
        <v>338617.17</v>
      </c>
    </row>
    <row r="58" spans="1:14" ht="14.25" customHeight="1" thickBot="1">
      <c r="A58" s="197" t="s">
        <v>15</v>
      </c>
      <c r="B58" s="198">
        <v>4563.8</v>
      </c>
      <c r="C58" s="199">
        <v>6830.38</v>
      </c>
      <c r="D58" s="199">
        <f>D56-D57</f>
        <v>1413.5</v>
      </c>
      <c r="E58" s="199">
        <v>3420</v>
      </c>
      <c r="F58" s="199">
        <v>1790.2</v>
      </c>
      <c r="G58" s="199">
        <v>4526.3</v>
      </c>
      <c r="H58" s="199">
        <v>4058.81</v>
      </c>
      <c r="I58" s="119">
        <v>1086.68</v>
      </c>
      <c r="J58" s="119">
        <v>1407.6</v>
      </c>
      <c r="K58" s="119">
        <v>5171.08</v>
      </c>
      <c r="L58" s="119">
        <v>403.58</v>
      </c>
      <c r="M58" s="119">
        <f>M56-M57</f>
        <v>9220.6500000000015</v>
      </c>
      <c r="N58" s="200">
        <f>SUM(B58:M58)</f>
        <v>43892.58</v>
      </c>
    </row>
    <row r="59" spans="1:14" s="101" customFormat="1" ht="21.75" customHeight="1">
      <c r="A59" s="201"/>
      <c r="B59" s="201"/>
      <c r="C59" s="202"/>
      <c r="D59" s="202"/>
      <c r="E59" s="202"/>
      <c r="F59" s="202"/>
      <c r="G59" s="202"/>
      <c r="H59" s="202"/>
      <c r="I59" s="105"/>
      <c r="J59" s="105"/>
      <c r="K59" s="105"/>
      <c r="L59" s="105"/>
      <c r="M59" s="105"/>
      <c r="N59" s="202"/>
    </row>
    <row r="60" spans="1:14" s="101" customFormat="1" ht="11.25" customHeight="1" thickBot="1">
      <c r="A60" s="105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</row>
    <row r="61" spans="1:14" ht="26.25" customHeight="1">
      <c r="A61" s="367">
        <v>2013</v>
      </c>
      <c r="B61" s="368"/>
      <c r="C61" s="368"/>
      <c r="D61" s="368"/>
      <c r="E61" s="368"/>
      <c r="F61" s="368"/>
      <c r="G61" s="368"/>
      <c r="H61" s="368"/>
      <c r="I61" s="368"/>
      <c r="J61" s="368"/>
      <c r="K61" s="368"/>
      <c r="L61" s="368"/>
      <c r="M61" s="368"/>
      <c r="N61" s="369"/>
    </row>
    <row r="62" spans="1:14" ht="15">
      <c r="A62" s="203" t="s">
        <v>35</v>
      </c>
      <c r="B62" s="204" t="s">
        <v>19</v>
      </c>
      <c r="C62" s="204" t="s">
        <v>20</v>
      </c>
      <c r="D62" s="204" t="s">
        <v>21</v>
      </c>
      <c r="E62" s="204" t="s">
        <v>22</v>
      </c>
      <c r="F62" s="204" t="s">
        <v>23</v>
      </c>
      <c r="G62" s="204" t="s">
        <v>24</v>
      </c>
      <c r="H62" s="204" t="s">
        <v>25</v>
      </c>
      <c r="I62" s="204" t="s">
        <v>40</v>
      </c>
      <c r="J62" s="204" t="s">
        <v>27</v>
      </c>
      <c r="K62" s="204" t="s">
        <v>28</v>
      </c>
      <c r="L62" s="204" t="s">
        <v>29</v>
      </c>
      <c r="M62" s="204" t="s">
        <v>30</v>
      </c>
      <c r="N62" s="118" t="s">
        <v>12</v>
      </c>
    </row>
    <row r="63" spans="1:14">
      <c r="A63" s="90" t="s">
        <v>36</v>
      </c>
      <c r="B63" s="91">
        <v>16286.75</v>
      </c>
      <c r="C63" s="92">
        <v>20059.599999999999</v>
      </c>
      <c r="D63" s="93">
        <v>13666.35</v>
      </c>
      <c r="E63" s="92">
        <v>28473.9</v>
      </c>
      <c r="F63" s="92">
        <v>19721.099999999999</v>
      </c>
      <c r="G63" s="92">
        <v>12455.1</v>
      </c>
      <c r="H63" s="92">
        <v>6859.3</v>
      </c>
      <c r="I63" s="92">
        <v>12134</v>
      </c>
      <c r="J63" s="92">
        <v>14114.4</v>
      </c>
      <c r="K63" s="92">
        <v>27810.2</v>
      </c>
      <c r="L63" s="92">
        <v>36007.9</v>
      </c>
      <c r="M63" s="92">
        <v>18553</v>
      </c>
      <c r="N63" s="94">
        <f>SUM(B63:M63)</f>
        <v>226141.60000000003</v>
      </c>
    </row>
    <row r="64" spans="1:14">
      <c r="A64" s="90" t="s">
        <v>37</v>
      </c>
      <c r="B64" s="91">
        <v>15878.3</v>
      </c>
      <c r="C64" s="92">
        <v>12808.1</v>
      </c>
      <c r="D64" s="91">
        <v>2650.6</v>
      </c>
      <c r="E64" s="92">
        <v>3056.8</v>
      </c>
      <c r="F64" s="92">
        <v>2596.8000000000002</v>
      </c>
      <c r="G64" s="92">
        <v>9286.4</v>
      </c>
      <c r="H64" s="92">
        <v>2712.8</v>
      </c>
      <c r="I64" s="92">
        <v>4584</v>
      </c>
      <c r="J64" s="92">
        <v>3870.1</v>
      </c>
      <c r="K64" s="92">
        <v>7090.9</v>
      </c>
      <c r="L64" s="92">
        <v>2796</v>
      </c>
      <c r="M64" s="92">
        <v>8385.5</v>
      </c>
      <c r="N64" s="94">
        <f>SUM(B64:M64)</f>
        <v>75716.300000000017</v>
      </c>
    </row>
    <row r="65" spans="1:14">
      <c r="A65" s="90" t="s">
        <v>38</v>
      </c>
      <c r="B65" s="91">
        <v>3100</v>
      </c>
      <c r="C65" s="92">
        <v>446.6</v>
      </c>
      <c r="D65" s="92">
        <v>2285.6</v>
      </c>
      <c r="E65" s="92">
        <v>499.5</v>
      </c>
      <c r="F65" s="92">
        <v>1345.6</v>
      </c>
      <c r="G65" s="92">
        <v>1534.1</v>
      </c>
      <c r="H65" s="92">
        <v>666</v>
      </c>
      <c r="I65" s="92">
        <v>2064.1</v>
      </c>
      <c r="J65" s="92">
        <v>7487.6</v>
      </c>
      <c r="K65" s="92">
        <v>7827.6</v>
      </c>
      <c r="L65" s="92">
        <v>8193.7000000000007</v>
      </c>
      <c r="M65" s="92">
        <v>2546</v>
      </c>
      <c r="N65" s="94">
        <f>SUM(B65:M65)</f>
        <v>37996.399999999994</v>
      </c>
    </row>
    <row r="66" spans="1:14">
      <c r="A66" s="90" t="s">
        <v>39</v>
      </c>
      <c r="B66" s="91">
        <v>2150</v>
      </c>
      <c r="C66" s="92">
        <v>1986</v>
      </c>
      <c r="D66" s="92">
        <v>80.400000000000006</v>
      </c>
      <c r="E66" s="92">
        <v>1184</v>
      </c>
      <c r="F66" s="92">
        <v>2859</v>
      </c>
      <c r="G66" s="92">
        <v>1792</v>
      </c>
      <c r="H66" s="92">
        <v>1415</v>
      </c>
      <c r="I66" s="92">
        <v>1176</v>
      </c>
      <c r="J66" s="92">
        <v>642</v>
      </c>
      <c r="K66" s="92">
        <v>3888</v>
      </c>
      <c r="L66" s="92">
        <v>526</v>
      </c>
      <c r="M66" s="92">
        <v>166</v>
      </c>
      <c r="N66" s="94">
        <f>SUM(B66:M66)</f>
        <v>17864.400000000001</v>
      </c>
    </row>
    <row r="67" spans="1:14" ht="15">
      <c r="A67" s="191" t="s">
        <v>12</v>
      </c>
      <c r="B67" s="95">
        <f t="shared" ref="B67:M67" si="4">SUM(B63:B66)</f>
        <v>37415.050000000003</v>
      </c>
      <c r="C67" s="95">
        <f t="shared" si="4"/>
        <v>35300.299999999996</v>
      </c>
      <c r="D67" s="95">
        <f t="shared" si="4"/>
        <v>18682.95</v>
      </c>
      <c r="E67" s="95">
        <f t="shared" si="4"/>
        <v>33214.199999999997</v>
      </c>
      <c r="F67" s="95">
        <f t="shared" si="4"/>
        <v>26522.499999999996</v>
      </c>
      <c r="G67" s="95">
        <f t="shared" si="4"/>
        <v>25067.599999999999</v>
      </c>
      <c r="H67" s="95">
        <f t="shared" si="4"/>
        <v>11653.1</v>
      </c>
      <c r="I67" s="95">
        <f t="shared" si="4"/>
        <v>19958.099999999999</v>
      </c>
      <c r="J67" s="95">
        <f t="shared" si="4"/>
        <v>26114.1</v>
      </c>
      <c r="K67" s="95">
        <f t="shared" si="4"/>
        <v>46616.7</v>
      </c>
      <c r="L67" s="95">
        <f t="shared" si="4"/>
        <v>47523.600000000006</v>
      </c>
      <c r="M67" s="95">
        <f t="shared" si="4"/>
        <v>29650.5</v>
      </c>
      <c r="N67" s="99">
        <f>SUM(B67:M67)</f>
        <v>357718.70000000007</v>
      </c>
    </row>
    <row r="68" spans="1:14" ht="15">
      <c r="A68" s="192"/>
      <c r="B68" s="16"/>
      <c r="C68" s="16"/>
      <c r="D68" s="16"/>
      <c r="E68" s="16"/>
      <c r="F68" s="16"/>
      <c r="G68" s="16"/>
      <c r="H68" s="82"/>
      <c r="I68" s="8"/>
      <c r="J68" s="8"/>
      <c r="K68" s="8"/>
      <c r="L68" s="8"/>
      <c r="M68" s="8"/>
      <c r="N68" s="26"/>
    </row>
    <row r="69" spans="1:14" ht="15">
      <c r="A69" s="192" t="s">
        <v>67</v>
      </c>
      <c r="B69" s="193">
        <f>B67</f>
        <v>37415.050000000003</v>
      </c>
      <c r="C69" s="194" t="s">
        <v>63</v>
      </c>
      <c r="D69" s="194">
        <v>18682.95</v>
      </c>
      <c r="E69" s="194">
        <v>33214.199999999997</v>
      </c>
      <c r="F69" s="194">
        <v>26522.5</v>
      </c>
      <c r="G69" s="194">
        <v>25067.599999999999</v>
      </c>
      <c r="H69" s="193">
        <v>11653.1</v>
      </c>
      <c r="I69" s="195">
        <v>19958.099999999999</v>
      </c>
      <c r="J69" s="195">
        <v>26114.1</v>
      </c>
      <c r="K69" s="195">
        <v>46616.7</v>
      </c>
      <c r="L69" s="195">
        <v>47523.6</v>
      </c>
      <c r="M69" s="195">
        <f>M67</f>
        <v>29650.5</v>
      </c>
      <c r="N69" s="196">
        <f>N67</f>
        <v>357718.70000000007</v>
      </c>
    </row>
    <row r="70" spans="1:14" ht="18" customHeight="1">
      <c r="A70" s="192" t="s">
        <v>14</v>
      </c>
      <c r="B70" s="193">
        <v>34602.800000000003</v>
      </c>
      <c r="C70" s="194">
        <v>32845.01</v>
      </c>
      <c r="D70" s="194">
        <v>17859</v>
      </c>
      <c r="E70" s="194">
        <v>28374.9</v>
      </c>
      <c r="F70" s="193" t="s">
        <v>64</v>
      </c>
      <c r="G70" s="194">
        <v>19072.400000000001</v>
      </c>
      <c r="H70" s="193">
        <v>11459.1</v>
      </c>
      <c r="I70" s="195">
        <v>18787.099999999999</v>
      </c>
      <c r="J70" s="195">
        <v>23333.200000000001</v>
      </c>
      <c r="K70" s="195">
        <v>42004.7</v>
      </c>
      <c r="L70" s="195">
        <v>43924.6</v>
      </c>
      <c r="M70" s="195">
        <v>28503.5</v>
      </c>
      <c r="N70" s="196">
        <f>SUM(B70:M70)</f>
        <v>300766.31</v>
      </c>
    </row>
    <row r="71" spans="1:14" ht="21" customHeight="1" thickBot="1">
      <c r="A71" s="197" t="s">
        <v>15</v>
      </c>
      <c r="B71" s="198">
        <f>B69-B70</f>
        <v>2812.25</v>
      </c>
      <c r="C71" s="199">
        <v>2455.29</v>
      </c>
      <c r="D71" s="199">
        <f>D69-D70</f>
        <v>823.95000000000073</v>
      </c>
      <c r="E71" s="199">
        <f>E69-E70</f>
        <v>4839.2999999999956</v>
      </c>
      <c r="F71" s="199">
        <v>634.29999999999995</v>
      </c>
      <c r="G71" s="199">
        <f t="shared" ref="G71:M71" si="5">G69-G70</f>
        <v>5995.1999999999971</v>
      </c>
      <c r="H71" s="198">
        <f t="shared" si="5"/>
        <v>194</v>
      </c>
      <c r="I71" s="119">
        <f t="shared" si="5"/>
        <v>1171</v>
      </c>
      <c r="J71" s="119">
        <f t="shared" si="5"/>
        <v>2780.8999999999978</v>
      </c>
      <c r="K71" s="119">
        <f t="shared" si="5"/>
        <v>4612</v>
      </c>
      <c r="L71" s="119">
        <f t="shared" si="5"/>
        <v>3599</v>
      </c>
      <c r="M71" s="119">
        <f t="shared" si="5"/>
        <v>1147</v>
      </c>
      <c r="N71" s="200">
        <f>SUM(B71:M71)</f>
        <v>31064.189999999991</v>
      </c>
    </row>
    <row r="72" spans="1:14" s="101" customFormat="1" ht="35.25" customHeight="1" thickBot="1">
      <c r="A72" s="201"/>
      <c r="B72" s="201"/>
      <c r="C72" s="202"/>
      <c r="D72" s="202"/>
      <c r="E72" s="202"/>
      <c r="F72" s="202"/>
      <c r="G72" s="202"/>
      <c r="H72" s="205"/>
      <c r="I72" s="105"/>
      <c r="J72" s="105"/>
      <c r="K72" s="105"/>
      <c r="L72" s="105"/>
      <c r="M72" s="105"/>
      <c r="N72" s="202"/>
    </row>
    <row r="73" spans="1:14" ht="30" customHeight="1">
      <c r="A73" s="367">
        <v>2014</v>
      </c>
      <c r="B73" s="368"/>
      <c r="C73" s="368"/>
      <c r="D73" s="368"/>
      <c r="E73" s="368"/>
      <c r="F73" s="368"/>
      <c r="G73" s="368"/>
      <c r="H73" s="368"/>
      <c r="I73" s="368"/>
      <c r="J73" s="368"/>
      <c r="K73" s="368"/>
      <c r="L73" s="368"/>
      <c r="M73" s="368"/>
      <c r="N73" s="369"/>
    </row>
    <row r="74" spans="1:14" ht="15">
      <c r="A74" s="203" t="s">
        <v>35</v>
      </c>
      <c r="B74" s="204" t="s">
        <v>19</v>
      </c>
      <c r="C74" s="204" t="s">
        <v>20</v>
      </c>
      <c r="D74" s="204" t="s">
        <v>21</v>
      </c>
      <c r="E74" s="204" t="s">
        <v>22</v>
      </c>
      <c r="F74" s="204" t="s">
        <v>23</v>
      </c>
      <c r="G74" s="204" t="s">
        <v>24</v>
      </c>
      <c r="H74" s="204" t="s">
        <v>25</v>
      </c>
      <c r="I74" s="204" t="s">
        <v>40</v>
      </c>
      <c r="J74" s="204" t="s">
        <v>27</v>
      </c>
      <c r="K74" s="204" t="s">
        <v>28</v>
      </c>
      <c r="L74" s="204" t="s">
        <v>29</v>
      </c>
      <c r="M74" s="204" t="s">
        <v>30</v>
      </c>
      <c r="N74" s="118" t="s">
        <v>12</v>
      </c>
    </row>
    <row r="75" spans="1:14">
      <c r="A75" s="90" t="s">
        <v>36</v>
      </c>
      <c r="B75" s="91">
        <v>35309.199999999997</v>
      </c>
      <c r="C75" s="92">
        <v>13717.5</v>
      </c>
      <c r="D75" s="93">
        <v>22829.8</v>
      </c>
      <c r="E75" s="92">
        <v>18036.599999999999</v>
      </c>
      <c r="F75" s="92">
        <v>3557.2</v>
      </c>
      <c r="G75" s="92">
        <v>14137</v>
      </c>
      <c r="H75" s="92">
        <v>5977</v>
      </c>
      <c r="I75" s="92">
        <v>28613.599999999999</v>
      </c>
      <c r="J75" s="92">
        <v>12715.6</v>
      </c>
      <c r="K75" s="92">
        <v>30261.3</v>
      </c>
      <c r="L75" s="92">
        <v>5409.6</v>
      </c>
      <c r="M75" s="92"/>
      <c r="N75" s="94">
        <f>SUM(B75:M75)</f>
        <v>190564.4</v>
      </c>
    </row>
    <row r="76" spans="1:14">
      <c r="A76" s="90" t="s">
        <v>37</v>
      </c>
      <c r="B76" s="91">
        <v>8642.1</v>
      </c>
      <c r="C76" s="92">
        <v>8863.2000000000007</v>
      </c>
      <c r="D76" s="91">
        <v>7348.5</v>
      </c>
      <c r="E76" s="92">
        <v>6594.6</v>
      </c>
      <c r="F76" s="92">
        <v>5234</v>
      </c>
      <c r="G76" s="92">
        <v>12307</v>
      </c>
      <c r="H76" s="92">
        <v>7718</v>
      </c>
      <c r="I76" s="92">
        <v>10513</v>
      </c>
      <c r="J76" s="92">
        <v>6541.4</v>
      </c>
      <c r="K76" s="92">
        <v>6372</v>
      </c>
      <c r="L76" s="92">
        <v>6029.2</v>
      </c>
      <c r="M76" s="92"/>
      <c r="N76" s="94">
        <f>SUM(B76:M76)</f>
        <v>86162.999999999985</v>
      </c>
    </row>
    <row r="77" spans="1:14">
      <c r="A77" s="90" t="s">
        <v>38</v>
      </c>
      <c r="B77" s="91">
        <v>1247.8800000000001</v>
      </c>
      <c r="C77" s="92">
        <v>1183</v>
      </c>
      <c r="D77" s="92">
        <v>5726.2</v>
      </c>
      <c r="E77" s="92">
        <v>7124</v>
      </c>
      <c r="F77" s="92">
        <v>1318.1</v>
      </c>
      <c r="G77" s="92">
        <v>4143.8999999999996</v>
      </c>
      <c r="H77" s="92">
        <v>3529</v>
      </c>
      <c r="I77" s="92">
        <v>2941.4</v>
      </c>
      <c r="J77" s="92">
        <v>3073.2</v>
      </c>
      <c r="K77" s="92">
        <v>2207.14</v>
      </c>
      <c r="L77" s="92">
        <v>1539.9</v>
      </c>
      <c r="M77" s="92"/>
      <c r="N77" s="94">
        <f>SUM(B77:M77)</f>
        <v>34033.72</v>
      </c>
    </row>
    <row r="78" spans="1:14">
      <c r="A78" s="90" t="s">
        <v>39</v>
      </c>
      <c r="B78" s="91">
        <v>670</v>
      </c>
      <c r="C78" s="92">
        <v>1497</v>
      </c>
      <c r="D78" s="92">
        <v>1217</v>
      </c>
      <c r="E78" s="92">
        <v>2758</v>
      </c>
      <c r="F78" s="92">
        <v>1455</v>
      </c>
      <c r="G78" s="92">
        <v>1382</v>
      </c>
      <c r="H78" s="92">
        <v>2093</v>
      </c>
      <c r="I78" s="92">
        <v>8971</v>
      </c>
      <c r="J78" s="92">
        <v>2941</v>
      </c>
      <c r="K78" s="92">
        <v>5005</v>
      </c>
      <c r="L78" s="92">
        <v>8773</v>
      </c>
      <c r="M78" s="92"/>
      <c r="N78" s="94">
        <f>SUM(B78:M78)</f>
        <v>36762</v>
      </c>
    </row>
    <row r="79" spans="1:14" ht="15">
      <c r="A79" s="191" t="s">
        <v>12</v>
      </c>
      <c r="B79" s="95">
        <f>SUM(B75:B78)</f>
        <v>45869.179999999993</v>
      </c>
      <c r="C79" s="95">
        <f>SUM(C75:C78)</f>
        <v>25260.7</v>
      </c>
      <c r="D79" s="95">
        <f>SUM(D75:D78)</f>
        <v>37121.5</v>
      </c>
      <c r="E79" s="95">
        <f t="shared" ref="E79:L79" si="6">SUM(E75:E78)</f>
        <v>34513.199999999997</v>
      </c>
      <c r="F79" s="95">
        <f t="shared" si="6"/>
        <v>11564.300000000001</v>
      </c>
      <c r="G79" s="95">
        <f t="shared" si="6"/>
        <v>31969.9</v>
      </c>
      <c r="H79" s="95">
        <f t="shared" si="6"/>
        <v>19317</v>
      </c>
      <c r="I79" s="95">
        <f t="shared" si="6"/>
        <v>51039</v>
      </c>
      <c r="J79" s="95">
        <f t="shared" si="6"/>
        <v>25271.200000000001</v>
      </c>
      <c r="K79" s="95">
        <f t="shared" si="6"/>
        <v>43845.440000000002</v>
      </c>
      <c r="L79" s="95">
        <f t="shared" si="6"/>
        <v>21751.699999999997</v>
      </c>
      <c r="M79" s="95">
        <f>SUM(M75:M78)</f>
        <v>0</v>
      </c>
      <c r="N79" s="99">
        <f>SUM(B79:M79)</f>
        <v>347523.12</v>
      </c>
    </row>
    <row r="80" spans="1:14" ht="15">
      <c r="A80" s="192"/>
      <c r="B80" s="16"/>
      <c r="C80" s="16"/>
      <c r="D80" s="16"/>
      <c r="E80" s="16"/>
      <c r="F80" s="16"/>
      <c r="G80" s="16"/>
      <c r="H80" s="82"/>
      <c r="I80" s="8"/>
      <c r="J80" s="8"/>
      <c r="K80" s="8"/>
      <c r="L80" s="8"/>
      <c r="M80" s="8"/>
      <c r="N80" s="26"/>
    </row>
    <row r="81" spans="1:14" ht="15">
      <c r="A81" s="192" t="s">
        <v>67</v>
      </c>
      <c r="B81" s="193">
        <v>45869.18</v>
      </c>
      <c r="C81" s="194">
        <v>25260.7</v>
      </c>
      <c r="D81" s="194">
        <v>37121.5</v>
      </c>
      <c r="E81" s="194">
        <v>34513.199999999997</v>
      </c>
      <c r="F81" s="194">
        <v>11564.3</v>
      </c>
      <c r="G81" s="194">
        <v>31969.9</v>
      </c>
      <c r="H81" s="206">
        <v>19317</v>
      </c>
      <c r="I81" s="195">
        <v>51039</v>
      </c>
      <c r="J81" s="195">
        <v>25271.200000000001</v>
      </c>
      <c r="K81" s="195">
        <v>43845.440000000002</v>
      </c>
      <c r="L81" s="195">
        <v>21751.7</v>
      </c>
      <c r="M81" s="195"/>
      <c r="N81" s="196">
        <f>SUM(B81:M81)</f>
        <v>347523.12</v>
      </c>
    </row>
    <row r="82" spans="1:14" ht="18" customHeight="1">
      <c r="A82" s="192" t="s">
        <v>14</v>
      </c>
      <c r="B82" s="193">
        <v>40193.18</v>
      </c>
      <c r="C82" s="194">
        <v>23453.7</v>
      </c>
      <c r="D82" s="194">
        <v>33494.5</v>
      </c>
      <c r="E82" s="194">
        <v>30721.200000000001</v>
      </c>
      <c r="F82" s="194">
        <v>11100.3</v>
      </c>
      <c r="G82" s="194">
        <v>28240.5</v>
      </c>
      <c r="H82" s="206">
        <v>18830</v>
      </c>
      <c r="I82" s="195">
        <v>46826</v>
      </c>
      <c r="J82" s="195">
        <v>23135.200000000001</v>
      </c>
      <c r="K82" s="195">
        <v>43496.44</v>
      </c>
      <c r="L82" s="195">
        <v>21130.7</v>
      </c>
      <c r="M82" s="195"/>
      <c r="N82" s="196">
        <f t="shared" ref="N82:N83" si="7">SUM(B82:M82)</f>
        <v>320621.72000000003</v>
      </c>
    </row>
    <row r="83" spans="1:14" ht="21" customHeight="1" thickBot="1">
      <c r="A83" s="197" t="s">
        <v>15</v>
      </c>
      <c r="B83" s="198">
        <v>5676</v>
      </c>
      <c r="C83" s="199">
        <f>C81-C82</f>
        <v>1807</v>
      </c>
      <c r="D83" s="199">
        <f>D81-D82</f>
        <v>3627</v>
      </c>
      <c r="E83" s="199">
        <v>3791.9999999999964</v>
      </c>
      <c r="F83" s="199">
        <f t="shared" ref="F83:L83" si="8">F81-F82</f>
        <v>464</v>
      </c>
      <c r="G83" s="199">
        <f t="shared" si="8"/>
        <v>3729.4000000000015</v>
      </c>
      <c r="H83" s="207">
        <f t="shared" si="8"/>
        <v>487</v>
      </c>
      <c r="I83" s="119">
        <f t="shared" si="8"/>
        <v>4213</v>
      </c>
      <c r="J83" s="119">
        <f t="shared" si="8"/>
        <v>2136</v>
      </c>
      <c r="K83" s="119">
        <f t="shared" si="8"/>
        <v>349</v>
      </c>
      <c r="L83" s="119">
        <f t="shared" si="8"/>
        <v>621</v>
      </c>
      <c r="M83" s="119"/>
      <c r="N83" s="200">
        <f t="shared" si="7"/>
        <v>26901.399999999998</v>
      </c>
    </row>
    <row r="84" spans="1:14" s="101" customFormat="1" ht="34.5" customHeight="1" thickBot="1">
      <c r="A84" s="201"/>
      <c r="B84" s="201"/>
      <c r="C84" s="202"/>
      <c r="D84" s="202"/>
      <c r="E84" s="202"/>
      <c r="F84" s="202"/>
      <c r="G84" s="202"/>
      <c r="H84" s="205"/>
      <c r="I84" s="105"/>
      <c r="J84" s="105"/>
      <c r="K84" s="105"/>
      <c r="L84" s="105"/>
      <c r="M84" s="105"/>
      <c r="N84" s="202"/>
    </row>
    <row r="85" spans="1:14" ht="29.25" customHeight="1">
      <c r="A85" s="367">
        <v>2015</v>
      </c>
      <c r="B85" s="368"/>
      <c r="C85" s="368"/>
      <c r="D85" s="368"/>
      <c r="E85" s="368"/>
      <c r="F85" s="368"/>
      <c r="G85" s="368"/>
      <c r="H85" s="368"/>
      <c r="I85" s="368"/>
      <c r="J85" s="368"/>
      <c r="K85" s="368"/>
      <c r="L85" s="368"/>
      <c r="M85" s="368"/>
      <c r="N85" s="369"/>
    </row>
    <row r="86" spans="1:14" ht="16.5" customHeight="1">
      <c r="A86" s="203" t="s">
        <v>35</v>
      </c>
      <c r="B86" s="204" t="s">
        <v>19</v>
      </c>
      <c r="C86" s="204" t="s">
        <v>20</v>
      </c>
      <c r="D86" s="204" t="s">
        <v>21</v>
      </c>
      <c r="E86" s="204" t="s">
        <v>22</v>
      </c>
      <c r="F86" s="204" t="s">
        <v>23</v>
      </c>
      <c r="G86" s="204" t="s">
        <v>24</v>
      </c>
      <c r="H86" s="204" t="s">
        <v>25</v>
      </c>
      <c r="I86" s="204" t="s">
        <v>40</v>
      </c>
      <c r="J86" s="204" t="s">
        <v>27</v>
      </c>
      <c r="K86" s="204" t="s">
        <v>28</v>
      </c>
      <c r="L86" s="204" t="s">
        <v>29</v>
      </c>
      <c r="M86" s="204" t="s">
        <v>30</v>
      </c>
      <c r="N86" s="118" t="s">
        <v>12</v>
      </c>
    </row>
    <row r="87" spans="1:14" ht="16.5" customHeight="1">
      <c r="A87" s="90" t="s">
        <v>36</v>
      </c>
      <c r="B87" s="91">
        <v>16532</v>
      </c>
      <c r="C87" s="91">
        <v>10609</v>
      </c>
      <c r="D87" s="91">
        <v>17077</v>
      </c>
      <c r="E87" s="91">
        <v>5022</v>
      </c>
      <c r="F87" s="89">
        <v>6341</v>
      </c>
      <c r="G87" s="108">
        <v>8357</v>
      </c>
      <c r="H87" s="108">
        <v>3418</v>
      </c>
      <c r="I87" s="108">
        <v>6509</v>
      </c>
      <c r="J87" s="91">
        <v>25307</v>
      </c>
      <c r="K87" s="108">
        <v>25452</v>
      </c>
      <c r="L87" s="109">
        <v>21474</v>
      </c>
      <c r="M87" s="236">
        <v>4500</v>
      </c>
      <c r="N87" s="208">
        <f>SUM(B87:M87)</f>
        <v>150598</v>
      </c>
    </row>
    <row r="88" spans="1:14" ht="16.5" customHeight="1">
      <c r="A88" s="90" t="s">
        <v>37</v>
      </c>
      <c r="B88" s="91">
        <v>2426</v>
      </c>
      <c r="C88" s="91">
        <v>15314.7</v>
      </c>
      <c r="D88" s="91">
        <v>8069</v>
      </c>
      <c r="E88" s="91">
        <v>8571</v>
      </c>
      <c r="F88" s="108">
        <v>12732</v>
      </c>
      <c r="G88" s="108">
        <v>10097</v>
      </c>
      <c r="H88" s="108">
        <v>4269</v>
      </c>
      <c r="I88" s="108">
        <v>2433</v>
      </c>
      <c r="J88" s="91">
        <v>11454</v>
      </c>
      <c r="K88" s="108">
        <v>7907</v>
      </c>
      <c r="L88" s="109">
        <v>20634</v>
      </c>
      <c r="M88" s="236">
        <v>3484</v>
      </c>
      <c r="N88" s="208">
        <f>SUM(B88:M88)</f>
        <v>107390.7</v>
      </c>
    </row>
    <row r="89" spans="1:14" ht="16.5" customHeight="1">
      <c r="A89" s="90" t="s">
        <v>38</v>
      </c>
      <c r="B89" s="91">
        <v>1675</v>
      </c>
      <c r="C89" s="91">
        <v>423.3</v>
      </c>
      <c r="D89" s="91">
        <v>734.6</v>
      </c>
      <c r="E89" s="91">
        <v>2873.5</v>
      </c>
      <c r="F89" s="108">
        <v>1105</v>
      </c>
      <c r="G89" s="108">
        <v>2255</v>
      </c>
      <c r="H89" s="108">
        <v>1123.0999999999999</v>
      </c>
      <c r="I89" s="108">
        <v>2837</v>
      </c>
      <c r="J89" s="91">
        <v>3543.5</v>
      </c>
      <c r="K89" s="108">
        <v>7060</v>
      </c>
      <c r="L89" s="91">
        <v>0</v>
      </c>
      <c r="M89" s="236">
        <v>236</v>
      </c>
      <c r="N89" s="208">
        <f>SUM(B89:M89)</f>
        <v>23866</v>
      </c>
    </row>
    <row r="90" spans="1:14" ht="16.5" customHeight="1">
      <c r="A90" s="90" t="s">
        <v>39</v>
      </c>
      <c r="B90" s="91">
        <v>660</v>
      </c>
      <c r="C90" s="91">
        <v>1828</v>
      </c>
      <c r="D90" s="91">
        <v>760</v>
      </c>
      <c r="E90" s="91">
        <v>1866</v>
      </c>
      <c r="F90" s="91">
        <v>0</v>
      </c>
      <c r="G90" s="108">
        <v>0</v>
      </c>
      <c r="H90" s="108">
        <v>218</v>
      </c>
      <c r="I90" s="108">
        <v>180</v>
      </c>
      <c r="J90" s="91">
        <v>0</v>
      </c>
      <c r="K90" s="108">
        <v>818</v>
      </c>
      <c r="L90" s="91">
        <v>0</v>
      </c>
      <c r="M90" s="236">
        <v>600</v>
      </c>
      <c r="N90" s="208">
        <f>SUM(B90:M90)</f>
        <v>6930</v>
      </c>
    </row>
    <row r="91" spans="1:14" ht="14.25" customHeight="1">
      <c r="A91" s="191" t="s">
        <v>12</v>
      </c>
      <c r="B91" s="95">
        <f>SUM(B87:B90)</f>
        <v>21293</v>
      </c>
      <c r="C91" s="95">
        <f>SUM(C87:C90)</f>
        <v>28175</v>
      </c>
      <c r="D91" s="95">
        <f>SUM(D87:D90)</f>
        <v>26640.6</v>
      </c>
      <c r="E91" s="95">
        <f t="shared" ref="E91:L91" si="9">SUM(E87:E90)</f>
        <v>18332.5</v>
      </c>
      <c r="F91" s="95">
        <f t="shared" si="9"/>
        <v>20178</v>
      </c>
      <c r="G91" s="95">
        <f t="shared" si="9"/>
        <v>20709</v>
      </c>
      <c r="H91" s="95">
        <f t="shared" si="9"/>
        <v>9028.1</v>
      </c>
      <c r="I91" s="95">
        <f t="shared" si="9"/>
        <v>11959</v>
      </c>
      <c r="J91" s="95">
        <f t="shared" si="9"/>
        <v>40304.5</v>
      </c>
      <c r="K91" s="95">
        <f t="shared" si="9"/>
        <v>41237</v>
      </c>
      <c r="L91" s="95">
        <f t="shared" si="9"/>
        <v>42108</v>
      </c>
      <c r="M91" s="95">
        <f>SUM(M87:M90)</f>
        <v>8820</v>
      </c>
      <c r="N91" s="208">
        <f>SUM(B91:M91)</f>
        <v>288784.7</v>
      </c>
    </row>
    <row r="92" spans="1:14" ht="14.25" customHeight="1">
      <c r="A92" s="192"/>
      <c r="B92" s="16"/>
      <c r="C92" s="16"/>
      <c r="D92" s="16"/>
      <c r="E92" s="16"/>
      <c r="F92" s="16"/>
      <c r="G92" s="16"/>
      <c r="H92" s="82"/>
      <c r="I92" s="8"/>
      <c r="J92" s="8"/>
      <c r="K92" s="8"/>
      <c r="L92" s="8"/>
      <c r="M92" s="8"/>
      <c r="N92" s="209"/>
    </row>
    <row r="93" spans="1:14" ht="17.25" customHeight="1">
      <c r="A93" s="192" t="s">
        <v>67</v>
      </c>
      <c r="B93" s="193">
        <v>21293</v>
      </c>
      <c r="C93" s="193">
        <v>28175</v>
      </c>
      <c r="D93" s="193">
        <v>26570.6</v>
      </c>
      <c r="E93" s="193">
        <v>18332.5</v>
      </c>
      <c r="F93" s="210">
        <v>20264</v>
      </c>
      <c r="G93" s="210">
        <v>20709</v>
      </c>
      <c r="H93" s="210">
        <v>9028.1</v>
      </c>
      <c r="I93" s="210">
        <v>11959</v>
      </c>
      <c r="J93" s="210">
        <v>30004.5</v>
      </c>
      <c r="K93" s="210">
        <v>41237</v>
      </c>
      <c r="L93" s="219">
        <v>21474</v>
      </c>
      <c r="M93" s="219">
        <v>8820</v>
      </c>
      <c r="N93" s="209">
        <f>SUM(B93:M93)</f>
        <v>257866.7</v>
      </c>
    </row>
    <row r="94" spans="1:14" ht="17.25" customHeight="1">
      <c r="A94" s="192" t="s">
        <v>14</v>
      </c>
      <c r="B94" s="193">
        <v>19556</v>
      </c>
      <c r="C94" s="193">
        <v>27173</v>
      </c>
      <c r="D94" s="193">
        <v>21614.6</v>
      </c>
      <c r="E94" s="193">
        <v>16592</v>
      </c>
      <c r="F94" s="210">
        <v>18165</v>
      </c>
      <c r="G94" s="210">
        <v>19872</v>
      </c>
      <c r="H94" s="210">
        <v>8846.1</v>
      </c>
      <c r="I94" s="210">
        <v>11054</v>
      </c>
      <c r="J94" s="210">
        <v>28176.5</v>
      </c>
      <c r="K94" s="210">
        <v>36902</v>
      </c>
      <c r="L94" s="219">
        <v>20634</v>
      </c>
      <c r="M94" s="219">
        <v>8351</v>
      </c>
      <c r="N94" s="209">
        <f t="shared" ref="N94:N95" si="10">SUM(B94:M94)</f>
        <v>236936.2</v>
      </c>
    </row>
    <row r="95" spans="1:14" ht="17.25" customHeight="1" thickBot="1">
      <c r="A95" s="197" t="s">
        <v>15</v>
      </c>
      <c r="B95" s="198">
        <v>1737</v>
      </c>
      <c r="C95" s="198">
        <v>1002</v>
      </c>
      <c r="D95" s="198">
        <v>4956</v>
      </c>
      <c r="E95" s="198">
        <v>1740</v>
      </c>
      <c r="F95" s="211">
        <v>1537</v>
      </c>
      <c r="G95" s="211">
        <v>837</v>
      </c>
      <c r="H95" s="211">
        <v>182</v>
      </c>
      <c r="I95" s="211">
        <v>905</v>
      </c>
      <c r="J95" s="211">
        <v>1828</v>
      </c>
      <c r="K95" s="211">
        <v>4335</v>
      </c>
      <c r="L95" s="198">
        <f>L93-L94</f>
        <v>840</v>
      </c>
      <c r="M95" s="198">
        <f>M93-M94</f>
        <v>469</v>
      </c>
      <c r="N95" s="212">
        <f t="shared" si="10"/>
        <v>20368</v>
      </c>
    </row>
    <row r="96" spans="1:14" s="101" customFormat="1" ht="52.5" customHeight="1" thickBot="1">
      <c r="A96" s="201"/>
      <c r="B96" s="201"/>
      <c r="C96" s="202"/>
      <c r="D96" s="202"/>
      <c r="E96" s="202"/>
      <c r="F96" s="202"/>
      <c r="G96" s="202"/>
      <c r="H96" s="205"/>
      <c r="I96" s="105"/>
      <c r="J96" s="105"/>
      <c r="K96" s="105"/>
      <c r="L96" s="105"/>
      <c r="M96" s="105"/>
      <c r="N96" s="202"/>
    </row>
    <row r="97" spans="1:14" ht="30" customHeight="1">
      <c r="A97" s="367">
        <v>2016</v>
      </c>
      <c r="B97" s="368"/>
      <c r="C97" s="368"/>
      <c r="D97" s="368"/>
      <c r="E97" s="368"/>
      <c r="F97" s="368"/>
      <c r="G97" s="368"/>
      <c r="H97" s="368"/>
      <c r="I97" s="368"/>
      <c r="J97" s="368"/>
      <c r="K97" s="368"/>
      <c r="L97" s="368"/>
      <c r="M97" s="368"/>
      <c r="N97" s="369"/>
    </row>
    <row r="98" spans="1:14" ht="15">
      <c r="A98" s="203" t="s">
        <v>35</v>
      </c>
      <c r="B98" s="204" t="s">
        <v>19</v>
      </c>
      <c r="C98" s="204" t="s">
        <v>20</v>
      </c>
      <c r="D98" s="204" t="s">
        <v>21</v>
      </c>
      <c r="E98" s="204" t="s">
        <v>22</v>
      </c>
      <c r="F98" s="204" t="s">
        <v>23</v>
      </c>
      <c r="G98" s="204" t="s">
        <v>24</v>
      </c>
      <c r="H98" s="204" t="s">
        <v>25</v>
      </c>
      <c r="I98" s="204" t="s">
        <v>40</v>
      </c>
      <c r="J98" s="204" t="s">
        <v>27</v>
      </c>
      <c r="K98" s="204" t="s">
        <v>28</v>
      </c>
      <c r="L98" s="204" t="s">
        <v>29</v>
      </c>
      <c r="M98" s="204" t="s">
        <v>30</v>
      </c>
      <c r="N98" s="118" t="s">
        <v>12</v>
      </c>
    </row>
    <row r="99" spans="1:14">
      <c r="A99" s="90" t="s">
        <v>36</v>
      </c>
      <c r="B99" s="110">
        <v>18927</v>
      </c>
      <c r="C99" s="91">
        <v>8795</v>
      </c>
      <c r="D99" s="91">
        <v>12779</v>
      </c>
      <c r="E99" s="91">
        <v>22024</v>
      </c>
      <c r="F99" s="91">
        <v>4655</v>
      </c>
      <c r="G99" s="91">
        <v>7927</v>
      </c>
      <c r="H99" s="92">
        <v>6686</v>
      </c>
      <c r="I99" s="173">
        <v>4782</v>
      </c>
      <c r="J99" s="265">
        <v>21206</v>
      </c>
      <c r="K99" s="265">
        <v>10987</v>
      </c>
      <c r="L99" s="91">
        <v>12514</v>
      </c>
      <c r="M99" s="92">
        <v>36635</v>
      </c>
      <c r="N99" s="94">
        <f>SUM(B99:M99)</f>
        <v>167917</v>
      </c>
    </row>
    <row r="100" spans="1:14">
      <c r="A100" s="90" t="s">
        <v>37</v>
      </c>
      <c r="B100" s="110">
        <v>9602</v>
      </c>
      <c r="C100" s="91">
        <v>4883</v>
      </c>
      <c r="D100" s="91">
        <v>3570</v>
      </c>
      <c r="E100" s="91">
        <v>3105</v>
      </c>
      <c r="F100" s="91">
        <v>5281</v>
      </c>
      <c r="G100" s="91">
        <v>4640</v>
      </c>
      <c r="H100" s="92">
        <v>3204</v>
      </c>
      <c r="I100" s="173">
        <v>1956</v>
      </c>
      <c r="J100" s="265">
        <v>1554</v>
      </c>
      <c r="K100" s="265">
        <v>1164</v>
      </c>
      <c r="L100" s="91">
        <v>2948</v>
      </c>
      <c r="M100" s="92">
        <v>5873</v>
      </c>
      <c r="N100" s="94">
        <f>SUM(B100:M100)</f>
        <v>47780</v>
      </c>
    </row>
    <row r="101" spans="1:14">
      <c r="A101" s="90" t="s">
        <v>38</v>
      </c>
      <c r="B101" s="110">
        <v>33088</v>
      </c>
      <c r="C101" s="91">
        <v>30092</v>
      </c>
      <c r="D101" s="91">
        <v>30773</v>
      </c>
      <c r="E101" s="91">
        <v>35594</v>
      </c>
      <c r="F101" s="91">
        <v>8838</v>
      </c>
      <c r="G101" s="91">
        <v>1114</v>
      </c>
      <c r="H101" s="92">
        <v>2641.5</v>
      </c>
      <c r="I101" s="173">
        <v>5710.5</v>
      </c>
      <c r="J101" s="265">
        <v>10956</v>
      </c>
      <c r="K101" s="265">
        <v>7652</v>
      </c>
      <c r="L101" s="91">
        <v>23694</v>
      </c>
      <c r="M101" s="92">
        <v>16943.5</v>
      </c>
      <c r="N101" s="94">
        <f>SUM(B101:M101)</f>
        <v>207096.5</v>
      </c>
    </row>
    <row r="102" spans="1:14">
      <c r="A102" s="90" t="s">
        <v>39</v>
      </c>
      <c r="B102" s="110">
        <v>1040</v>
      </c>
      <c r="C102" s="91">
        <v>689</v>
      </c>
      <c r="D102" s="91">
        <v>61</v>
      </c>
      <c r="E102" s="91">
        <v>40</v>
      </c>
      <c r="F102" s="91">
        <v>20</v>
      </c>
      <c r="G102" s="91">
        <v>0</v>
      </c>
      <c r="H102" s="92">
        <v>2900</v>
      </c>
      <c r="I102" s="92">
        <v>0</v>
      </c>
      <c r="J102" s="266">
        <v>0</v>
      </c>
      <c r="K102" s="266">
        <v>175</v>
      </c>
      <c r="L102" s="91">
        <v>160</v>
      </c>
      <c r="M102" s="92">
        <v>0</v>
      </c>
      <c r="N102" s="94">
        <f>SUM(B102:M102)</f>
        <v>5085</v>
      </c>
    </row>
    <row r="103" spans="1:14" ht="15">
      <c r="A103" s="191" t="s">
        <v>12</v>
      </c>
      <c r="B103" s="95">
        <f t="shared" ref="B103:H103" si="11">SUM(B99:B102)</f>
        <v>62657</v>
      </c>
      <c r="C103" s="95">
        <f t="shared" si="11"/>
        <v>44459</v>
      </c>
      <c r="D103" s="95">
        <f t="shared" si="11"/>
        <v>47183</v>
      </c>
      <c r="E103" s="95">
        <f t="shared" si="11"/>
        <v>60763</v>
      </c>
      <c r="F103" s="95">
        <f t="shared" si="11"/>
        <v>18794</v>
      </c>
      <c r="G103" s="95">
        <f t="shared" si="11"/>
        <v>13681</v>
      </c>
      <c r="H103" s="95">
        <f t="shared" si="11"/>
        <v>15431.5</v>
      </c>
      <c r="I103" s="95">
        <f>SUM(I99:I102)</f>
        <v>12448.5</v>
      </c>
      <c r="J103" s="95">
        <f t="shared" ref="J103:M103" si="12">SUM(J99:J102)</f>
        <v>33716</v>
      </c>
      <c r="K103" s="95">
        <f t="shared" si="12"/>
        <v>19978</v>
      </c>
      <c r="L103" s="95">
        <f t="shared" si="12"/>
        <v>39316</v>
      </c>
      <c r="M103" s="95">
        <f t="shared" si="12"/>
        <v>59451.5</v>
      </c>
      <c r="N103" s="99">
        <f>SUM(B103:M103)</f>
        <v>427878.5</v>
      </c>
    </row>
    <row r="104" spans="1:14" ht="15">
      <c r="A104" s="192"/>
      <c r="B104" s="111"/>
      <c r="C104" s="16"/>
      <c r="D104" s="16"/>
      <c r="E104" s="16"/>
      <c r="F104" s="16"/>
      <c r="G104" s="16"/>
      <c r="H104" s="82"/>
      <c r="I104" s="8"/>
      <c r="J104" s="8"/>
      <c r="K104" s="8"/>
      <c r="L104" s="8"/>
      <c r="M104" s="8"/>
      <c r="N104" s="26"/>
    </row>
    <row r="105" spans="1:14" ht="15">
      <c r="A105" s="192" t="s">
        <v>67</v>
      </c>
      <c r="B105" s="210">
        <v>62657</v>
      </c>
      <c r="C105" s="193">
        <v>44459</v>
      </c>
      <c r="D105" s="193">
        <v>47183</v>
      </c>
      <c r="E105" s="193">
        <v>60763</v>
      </c>
      <c r="F105" s="193">
        <v>18794</v>
      </c>
      <c r="G105" s="193">
        <v>13681</v>
      </c>
      <c r="H105" s="193">
        <f>H103</f>
        <v>15431.5</v>
      </c>
      <c r="I105" s="194">
        <f>I103</f>
        <v>12448.5</v>
      </c>
      <c r="J105" s="213">
        <v>33716</v>
      </c>
      <c r="K105" s="213">
        <v>19978</v>
      </c>
      <c r="L105" s="210">
        <v>39316</v>
      </c>
      <c r="M105" s="210">
        <v>59451.5</v>
      </c>
      <c r="N105" s="214">
        <f>SUM(B105:M105)</f>
        <v>427878.5</v>
      </c>
    </row>
    <row r="106" spans="1:14" ht="18" customHeight="1">
      <c r="A106" s="192" t="s">
        <v>14</v>
      </c>
      <c r="B106" s="210">
        <v>60669</v>
      </c>
      <c r="C106" s="193">
        <v>41560</v>
      </c>
      <c r="D106" s="193">
        <v>45999</v>
      </c>
      <c r="E106" s="193">
        <v>58576</v>
      </c>
      <c r="F106" s="193">
        <v>18354</v>
      </c>
      <c r="G106" s="193">
        <v>12416</v>
      </c>
      <c r="H106" s="193">
        <v>13909</v>
      </c>
      <c r="I106" s="194">
        <v>11710.5</v>
      </c>
      <c r="J106" s="215">
        <v>31763</v>
      </c>
      <c r="K106" s="215">
        <v>18313</v>
      </c>
      <c r="L106" s="210">
        <v>37912</v>
      </c>
      <c r="M106" s="210">
        <v>58422.5</v>
      </c>
      <c r="N106" s="214">
        <f t="shared" ref="N106:N107" si="13">SUM(B106:M106)</f>
        <v>409604</v>
      </c>
    </row>
    <row r="107" spans="1:14" ht="21" customHeight="1" thickBot="1">
      <c r="A107" s="197" t="s">
        <v>15</v>
      </c>
      <c r="B107" s="211">
        <v>1988</v>
      </c>
      <c r="C107" s="198">
        <v>2899</v>
      </c>
      <c r="D107" s="198">
        <v>1184</v>
      </c>
      <c r="E107" s="198">
        <v>2187</v>
      </c>
      <c r="F107" s="198">
        <v>440</v>
      </c>
      <c r="G107" s="198">
        <v>1265</v>
      </c>
      <c r="H107" s="198">
        <f>H105-H106</f>
        <v>1522.5</v>
      </c>
      <c r="I107" s="199">
        <f>I105-I106</f>
        <v>738</v>
      </c>
      <c r="J107" s="216">
        <v>1953</v>
      </c>
      <c r="K107" s="216">
        <v>1665</v>
      </c>
      <c r="L107" s="211">
        <f>L105-L106</f>
        <v>1404</v>
      </c>
      <c r="M107" s="211">
        <v>1029</v>
      </c>
      <c r="N107" s="217">
        <f t="shared" si="13"/>
        <v>18274.5</v>
      </c>
    </row>
    <row r="108" spans="1:14" s="101" customFormat="1" ht="51" customHeight="1" thickBot="1"/>
    <row r="109" spans="1:14" ht="30" customHeight="1">
      <c r="A109" s="367">
        <v>2017</v>
      </c>
      <c r="B109" s="368"/>
      <c r="C109" s="368"/>
      <c r="D109" s="368"/>
      <c r="E109" s="368"/>
      <c r="F109" s="368"/>
      <c r="G109" s="368"/>
      <c r="H109" s="368"/>
      <c r="I109" s="368"/>
      <c r="J109" s="368"/>
      <c r="K109" s="368"/>
      <c r="L109" s="368"/>
      <c r="M109" s="368"/>
      <c r="N109" s="369"/>
    </row>
    <row r="110" spans="1:14" ht="15">
      <c r="A110" s="203" t="s">
        <v>35</v>
      </c>
      <c r="B110" s="204" t="s">
        <v>19</v>
      </c>
      <c r="C110" s="204" t="s">
        <v>20</v>
      </c>
      <c r="D110" s="204" t="s">
        <v>21</v>
      </c>
      <c r="E110" s="204" t="s">
        <v>22</v>
      </c>
      <c r="F110" s="204" t="s">
        <v>23</v>
      </c>
      <c r="G110" s="204" t="s">
        <v>24</v>
      </c>
      <c r="H110" s="204" t="s">
        <v>25</v>
      </c>
      <c r="I110" s="204" t="s">
        <v>40</v>
      </c>
      <c r="J110" s="204" t="s">
        <v>27</v>
      </c>
      <c r="K110" s="204" t="s">
        <v>28</v>
      </c>
      <c r="L110" s="204" t="s">
        <v>29</v>
      </c>
      <c r="M110" s="204" t="s">
        <v>30</v>
      </c>
      <c r="N110" s="118" t="s">
        <v>12</v>
      </c>
    </row>
    <row r="111" spans="1:14">
      <c r="A111" s="90" t="s">
        <v>36</v>
      </c>
      <c r="B111" s="108">
        <v>18305</v>
      </c>
      <c r="C111" s="91">
        <v>22562</v>
      </c>
      <c r="D111" s="91">
        <v>17661.3</v>
      </c>
      <c r="E111" s="91">
        <v>18274</v>
      </c>
      <c r="F111" s="91">
        <v>13636</v>
      </c>
      <c r="G111" s="91">
        <v>11787</v>
      </c>
      <c r="H111" s="92">
        <v>7242</v>
      </c>
      <c r="I111" s="173">
        <v>9720</v>
      </c>
      <c r="J111" s="241">
        <v>17324</v>
      </c>
      <c r="K111" s="265">
        <v>18393</v>
      </c>
      <c r="L111" s="91">
        <v>7599</v>
      </c>
      <c r="M111" s="269">
        <v>8737.5</v>
      </c>
      <c r="N111" s="94">
        <f>SUM(B111:M111)</f>
        <v>171240.8</v>
      </c>
    </row>
    <row r="112" spans="1:14">
      <c r="A112" s="90" t="s">
        <v>37</v>
      </c>
      <c r="B112" s="108">
        <v>4976.3999999999996</v>
      </c>
      <c r="C112" s="91">
        <v>2979</v>
      </c>
      <c r="D112" s="91">
        <v>1633</v>
      </c>
      <c r="E112" s="91">
        <v>1821</v>
      </c>
      <c r="F112" s="91">
        <v>3251.9</v>
      </c>
      <c r="G112" s="91">
        <v>7325</v>
      </c>
      <c r="H112" s="92">
        <v>6836.5</v>
      </c>
      <c r="I112" s="173">
        <v>3468</v>
      </c>
      <c r="J112" s="241">
        <v>5955.3</v>
      </c>
      <c r="K112" s="265">
        <v>1940</v>
      </c>
      <c r="L112" s="91">
        <v>1049.8</v>
      </c>
      <c r="M112" s="269">
        <v>5035</v>
      </c>
      <c r="N112" s="94">
        <f>SUM(B112:M112)</f>
        <v>46270.9</v>
      </c>
    </row>
    <row r="113" spans="1:14">
      <c r="A113" s="90" t="s">
        <v>38</v>
      </c>
      <c r="B113" s="108">
        <v>4225.3</v>
      </c>
      <c r="C113" s="91">
        <v>4725</v>
      </c>
      <c r="D113" s="91">
        <v>13588.6</v>
      </c>
      <c r="E113" s="91">
        <v>4887.2</v>
      </c>
      <c r="F113" s="91">
        <v>14673.78</v>
      </c>
      <c r="G113" s="91">
        <v>5495</v>
      </c>
      <c r="H113" s="92">
        <v>8508</v>
      </c>
      <c r="I113" s="173">
        <v>5218.8999999999996</v>
      </c>
      <c r="J113" s="241">
        <v>2587.5</v>
      </c>
      <c r="K113" s="265">
        <v>1591</v>
      </c>
      <c r="L113" s="91">
        <v>1393.4</v>
      </c>
      <c r="M113" s="269">
        <v>1653.2</v>
      </c>
      <c r="N113" s="94">
        <f>SUM(B113:M113)</f>
        <v>68546.880000000005</v>
      </c>
    </row>
    <row r="114" spans="1:14">
      <c r="A114" s="90" t="s">
        <v>39</v>
      </c>
      <c r="B114" s="108">
        <v>263</v>
      </c>
      <c r="C114" s="91">
        <v>1296</v>
      </c>
      <c r="D114" s="91">
        <v>40</v>
      </c>
      <c r="E114" s="91">
        <v>20</v>
      </c>
      <c r="F114" s="91">
        <v>40</v>
      </c>
      <c r="G114" s="91">
        <v>0</v>
      </c>
      <c r="H114" s="92">
        <v>0</v>
      </c>
      <c r="I114" s="92">
        <v>724</v>
      </c>
      <c r="J114" s="241">
        <v>180</v>
      </c>
      <c r="K114" s="267">
        <v>0</v>
      </c>
      <c r="L114" s="91">
        <v>2565</v>
      </c>
      <c r="M114" s="269">
        <v>420</v>
      </c>
      <c r="N114" s="94">
        <f>SUM(B114:M114)</f>
        <v>5548</v>
      </c>
    </row>
    <row r="115" spans="1:14" ht="15">
      <c r="A115" s="191" t="s">
        <v>12</v>
      </c>
      <c r="B115" s="95">
        <f t="shared" ref="B115:H115" si="14">SUM(B111:B114)</f>
        <v>27769.7</v>
      </c>
      <c r="C115" s="95">
        <f t="shared" si="14"/>
        <v>31562</v>
      </c>
      <c r="D115" s="95">
        <f t="shared" si="14"/>
        <v>32922.9</v>
      </c>
      <c r="E115" s="95">
        <f t="shared" si="14"/>
        <v>25002.2</v>
      </c>
      <c r="F115" s="95">
        <f t="shared" si="14"/>
        <v>31601.68</v>
      </c>
      <c r="G115" s="95">
        <f t="shared" si="14"/>
        <v>24607</v>
      </c>
      <c r="H115" s="95">
        <f t="shared" si="14"/>
        <v>22586.5</v>
      </c>
      <c r="I115" s="95">
        <f>SUM(I111:I114)</f>
        <v>19130.900000000001</v>
      </c>
      <c r="J115" s="95">
        <f t="shared" ref="J115:K115" si="15">SUM(J111:J114)</f>
        <v>26046.799999999999</v>
      </c>
      <c r="K115" s="95">
        <f t="shared" si="15"/>
        <v>21924</v>
      </c>
      <c r="L115" s="95">
        <f>SUM(L111:L114)</f>
        <v>12607.199999999999</v>
      </c>
      <c r="M115" s="95">
        <f t="shared" ref="M115" si="16">SUM(M111:M114)</f>
        <v>15845.7</v>
      </c>
      <c r="N115" s="99">
        <f>SUM(B115:M115)</f>
        <v>291606.58</v>
      </c>
    </row>
    <row r="116" spans="1:14" ht="15">
      <c r="A116" s="192"/>
      <c r="B116" s="111"/>
      <c r="C116" s="16"/>
      <c r="D116" s="16"/>
      <c r="E116" s="16"/>
      <c r="F116" s="16"/>
      <c r="G116" s="16"/>
      <c r="H116" s="82"/>
      <c r="I116" s="8"/>
      <c r="J116" s="8"/>
      <c r="K116" s="8"/>
      <c r="L116" s="8"/>
      <c r="M116" s="8"/>
      <c r="N116" s="26"/>
    </row>
    <row r="117" spans="1:14" ht="15">
      <c r="A117" s="192" t="s">
        <v>67</v>
      </c>
      <c r="B117" s="210">
        <f>B115</f>
        <v>27769.7</v>
      </c>
      <c r="C117" s="210">
        <f t="shared" ref="C117:K117" si="17">C115</f>
        <v>31562</v>
      </c>
      <c r="D117" s="210">
        <f t="shared" si="17"/>
        <v>32922.9</v>
      </c>
      <c r="E117" s="210">
        <f t="shared" si="17"/>
        <v>25002.2</v>
      </c>
      <c r="F117" s="210">
        <f t="shared" si="17"/>
        <v>31601.68</v>
      </c>
      <c r="G117" s="210">
        <f t="shared" si="17"/>
        <v>24607</v>
      </c>
      <c r="H117" s="210">
        <f t="shared" si="17"/>
        <v>22586.5</v>
      </c>
      <c r="I117" s="210">
        <f t="shared" si="17"/>
        <v>19130.900000000001</v>
      </c>
      <c r="J117" s="210">
        <f t="shared" si="17"/>
        <v>26046.799999999999</v>
      </c>
      <c r="K117" s="210">
        <f t="shared" si="17"/>
        <v>21924</v>
      </c>
      <c r="L117" s="210">
        <f>L115</f>
        <v>12607.199999999999</v>
      </c>
      <c r="M117" s="210">
        <f t="shared" ref="M117" si="18">M115</f>
        <v>15845.7</v>
      </c>
      <c r="N117" s="214">
        <f>SUM(B117:M117)</f>
        <v>291606.58</v>
      </c>
    </row>
    <row r="118" spans="1:14" ht="18" customHeight="1">
      <c r="A118" s="192" t="s">
        <v>14</v>
      </c>
      <c r="B118" s="210">
        <v>27730.7</v>
      </c>
      <c r="C118" s="193">
        <v>31105.5</v>
      </c>
      <c r="D118" s="193">
        <v>31964.799999999999</v>
      </c>
      <c r="E118" s="193">
        <v>24096.6</v>
      </c>
      <c r="F118" s="193">
        <v>29305</v>
      </c>
      <c r="G118" s="193">
        <v>22896</v>
      </c>
      <c r="H118" s="193">
        <v>20484</v>
      </c>
      <c r="I118" s="194">
        <v>18237.900000000001</v>
      </c>
      <c r="J118" s="215">
        <v>25380.6</v>
      </c>
      <c r="K118" s="215">
        <v>21666.5</v>
      </c>
      <c r="L118" s="210">
        <v>12219.1</v>
      </c>
      <c r="M118" s="268">
        <v>14934.599999999995</v>
      </c>
      <c r="N118" s="214">
        <f t="shared" ref="N118:N119" si="19">SUM(B118:M118)</f>
        <v>280021.3</v>
      </c>
    </row>
    <row r="119" spans="1:14" ht="21" customHeight="1" thickBot="1">
      <c r="A119" s="197" t="s">
        <v>15</v>
      </c>
      <c r="B119" s="211">
        <f>B117-B118</f>
        <v>39</v>
      </c>
      <c r="C119" s="211">
        <f t="shared" ref="C119:M119" si="20">C117-C118</f>
        <v>456.5</v>
      </c>
      <c r="D119" s="211">
        <f t="shared" si="20"/>
        <v>958.10000000000218</v>
      </c>
      <c r="E119" s="211">
        <f t="shared" si="20"/>
        <v>905.60000000000218</v>
      </c>
      <c r="F119" s="211">
        <f t="shared" si="20"/>
        <v>2296.6800000000003</v>
      </c>
      <c r="G119" s="211">
        <f t="shared" si="20"/>
        <v>1711</v>
      </c>
      <c r="H119" s="211">
        <f t="shared" si="20"/>
        <v>2102.5</v>
      </c>
      <c r="I119" s="211">
        <f t="shared" si="20"/>
        <v>893</v>
      </c>
      <c r="J119" s="211">
        <f t="shared" si="20"/>
        <v>666.20000000000073</v>
      </c>
      <c r="K119" s="211">
        <f t="shared" si="20"/>
        <v>257.5</v>
      </c>
      <c r="L119" s="211">
        <f t="shared" si="20"/>
        <v>388.09999999999854</v>
      </c>
      <c r="M119" s="211">
        <f t="shared" si="20"/>
        <v>911.10000000000582</v>
      </c>
      <c r="N119" s="217">
        <f t="shared" si="19"/>
        <v>11585.28000000001</v>
      </c>
    </row>
    <row r="120" spans="1:14" s="101" customFormat="1" ht="51" customHeight="1" thickBot="1"/>
    <row r="121" spans="1:14" ht="12" customHeight="1">
      <c r="A121" s="367">
        <v>2018</v>
      </c>
      <c r="B121" s="368"/>
      <c r="C121" s="368"/>
      <c r="D121" s="368"/>
      <c r="E121" s="368"/>
      <c r="F121" s="368"/>
      <c r="G121" s="368"/>
      <c r="H121" s="368"/>
      <c r="I121" s="368"/>
      <c r="J121" s="368"/>
      <c r="K121" s="368"/>
      <c r="L121" s="368"/>
      <c r="M121" s="368"/>
      <c r="N121" s="369"/>
    </row>
    <row r="122" spans="1:14" ht="12" customHeight="1">
      <c r="A122" s="203" t="s">
        <v>35</v>
      </c>
      <c r="B122" s="204" t="s">
        <v>19</v>
      </c>
      <c r="C122" s="204" t="s">
        <v>20</v>
      </c>
      <c r="D122" s="204" t="s">
        <v>21</v>
      </c>
      <c r="E122" s="204" t="s">
        <v>22</v>
      </c>
      <c r="F122" s="204" t="s">
        <v>23</v>
      </c>
      <c r="G122" s="204" t="s">
        <v>24</v>
      </c>
      <c r="H122" s="204" t="s">
        <v>25</v>
      </c>
      <c r="I122" s="204" t="s">
        <v>40</v>
      </c>
      <c r="J122" s="204" t="s">
        <v>27</v>
      </c>
      <c r="K122" s="204" t="s">
        <v>28</v>
      </c>
      <c r="L122" s="204" t="s">
        <v>29</v>
      </c>
      <c r="M122" s="204" t="s">
        <v>30</v>
      </c>
      <c r="N122" s="118" t="s">
        <v>12</v>
      </c>
    </row>
    <row r="123" spans="1:14" ht="12" customHeight="1">
      <c r="A123" s="90" t="s">
        <v>36</v>
      </c>
      <c r="B123" s="108">
        <v>3178</v>
      </c>
      <c r="C123" s="236">
        <v>11458.5</v>
      </c>
      <c r="D123" s="91">
        <v>20562</v>
      </c>
      <c r="E123" s="91">
        <v>3544</v>
      </c>
      <c r="F123" s="236">
        <v>6653.3</v>
      </c>
      <c r="G123" s="91">
        <v>7058</v>
      </c>
      <c r="H123" s="92">
        <v>3286</v>
      </c>
      <c r="I123" s="279">
        <v>4877</v>
      </c>
      <c r="J123" s="241">
        <v>3284</v>
      </c>
      <c r="K123" s="265">
        <v>10301</v>
      </c>
      <c r="L123" s="287">
        <v>8530</v>
      </c>
      <c r="M123" s="288">
        <v>7929</v>
      </c>
      <c r="N123" s="94">
        <v>90660.800000000003</v>
      </c>
    </row>
    <row r="124" spans="1:14" ht="12" customHeight="1">
      <c r="A124" s="90" t="s">
        <v>37</v>
      </c>
      <c r="B124" s="108">
        <v>6090</v>
      </c>
      <c r="C124" s="236">
        <v>5388</v>
      </c>
      <c r="D124" s="91">
        <v>2979.6</v>
      </c>
      <c r="E124" s="91">
        <v>3900</v>
      </c>
      <c r="F124" s="236">
        <v>3303</v>
      </c>
      <c r="G124" s="91">
        <v>5387</v>
      </c>
      <c r="H124" s="92">
        <v>4229</v>
      </c>
      <c r="I124" s="278">
        <v>1155</v>
      </c>
      <c r="J124" s="241">
        <v>2462</v>
      </c>
      <c r="K124" s="265">
        <v>2203</v>
      </c>
      <c r="L124" s="287">
        <v>1774.5</v>
      </c>
      <c r="M124" s="288">
        <v>8345</v>
      </c>
      <c r="N124" s="94">
        <v>47216.1</v>
      </c>
    </row>
    <row r="125" spans="1:14" ht="12" customHeight="1">
      <c r="A125" s="90" t="s">
        <v>38</v>
      </c>
      <c r="B125" s="108">
        <v>802</v>
      </c>
      <c r="C125" s="236">
        <v>1170.5</v>
      </c>
      <c r="D125" s="91">
        <v>533.5</v>
      </c>
      <c r="E125" s="91">
        <v>58.5</v>
      </c>
      <c r="F125" s="236">
        <v>154</v>
      </c>
      <c r="G125" s="91">
        <v>805.5</v>
      </c>
      <c r="H125" s="92">
        <v>423</v>
      </c>
      <c r="I125" s="277">
        <v>788</v>
      </c>
      <c r="J125" s="241">
        <v>1283.5</v>
      </c>
      <c r="K125" s="265">
        <v>2631.5</v>
      </c>
      <c r="L125" s="287">
        <v>636.5</v>
      </c>
      <c r="M125" s="288">
        <v>395</v>
      </c>
      <c r="N125" s="94">
        <v>9681.5</v>
      </c>
    </row>
    <row r="126" spans="1:14" ht="12" customHeight="1">
      <c r="A126" s="90" t="s">
        <v>39</v>
      </c>
      <c r="B126" s="108">
        <v>2840</v>
      </c>
      <c r="C126" s="236">
        <v>3762</v>
      </c>
      <c r="D126" s="91">
        <v>263</v>
      </c>
      <c r="E126" s="91">
        <v>1540</v>
      </c>
      <c r="F126" s="236">
        <v>0</v>
      </c>
      <c r="G126" s="91">
        <v>126</v>
      </c>
      <c r="H126" s="92">
        <v>2439</v>
      </c>
      <c r="I126" s="280">
        <v>485</v>
      </c>
      <c r="J126" s="241">
        <v>3824</v>
      </c>
      <c r="K126" s="267">
        <v>2840</v>
      </c>
      <c r="L126" s="287">
        <v>2214</v>
      </c>
      <c r="M126" s="288">
        <v>430</v>
      </c>
      <c r="N126" s="94">
        <v>20763</v>
      </c>
    </row>
    <row r="127" spans="1:14" ht="12" customHeight="1">
      <c r="A127" s="191" t="s">
        <v>12</v>
      </c>
      <c r="B127" s="95">
        <v>12910</v>
      </c>
      <c r="C127" s="95">
        <v>21779</v>
      </c>
      <c r="D127" s="95">
        <v>24338.1</v>
      </c>
      <c r="E127" s="95">
        <v>9042.5</v>
      </c>
      <c r="F127" s="95">
        <v>10110.299999999999</v>
      </c>
      <c r="G127" s="95">
        <v>13376.5</v>
      </c>
      <c r="H127" s="95">
        <v>10377</v>
      </c>
      <c r="I127" s="95">
        <v>7305</v>
      </c>
      <c r="J127" s="95">
        <v>10853.5</v>
      </c>
      <c r="K127" s="95">
        <v>17975.5</v>
      </c>
      <c r="L127" s="95">
        <v>13155</v>
      </c>
      <c r="M127" s="95">
        <v>17099</v>
      </c>
      <c r="N127" s="99">
        <v>168321.40000000002</v>
      </c>
    </row>
    <row r="128" spans="1:14" ht="12" customHeight="1">
      <c r="A128" s="192"/>
      <c r="B128" s="111"/>
      <c r="C128" s="16"/>
      <c r="D128" s="16"/>
      <c r="E128" s="16"/>
      <c r="F128" s="16"/>
      <c r="G128" s="16"/>
      <c r="H128" s="82"/>
      <c r="I128" s="8"/>
      <c r="J128" s="8"/>
      <c r="K128" s="8"/>
      <c r="L128" s="8"/>
      <c r="M128" s="8"/>
      <c r="N128" s="26"/>
    </row>
    <row r="129" spans="1:14" ht="12" customHeight="1">
      <c r="A129" s="192" t="s">
        <v>67</v>
      </c>
      <c r="B129" s="210">
        <v>12910</v>
      </c>
      <c r="C129" s="210">
        <v>21779</v>
      </c>
      <c r="D129" s="210">
        <v>24338.1</v>
      </c>
      <c r="E129" s="210">
        <v>9042.5</v>
      </c>
      <c r="F129" s="210">
        <v>10110.299999999999</v>
      </c>
      <c r="G129" s="210">
        <v>13376.5</v>
      </c>
      <c r="H129" s="210">
        <v>10377</v>
      </c>
      <c r="I129" s="210">
        <v>7305</v>
      </c>
      <c r="J129" s="210">
        <v>10853.5</v>
      </c>
      <c r="K129" s="210">
        <v>17975.5</v>
      </c>
      <c r="L129" s="210">
        <v>13155</v>
      </c>
      <c r="M129" s="210">
        <v>17099</v>
      </c>
      <c r="N129" s="214">
        <v>168321.40000000002</v>
      </c>
    </row>
    <row r="130" spans="1:14" ht="12" customHeight="1">
      <c r="A130" s="192" t="s">
        <v>14</v>
      </c>
      <c r="B130" s="210">
        <v>12610</v>
      </c>
      <c r="C130" s="193">
        <v>18498.5</v>
      </c>
      <c r="D130" s="193">
        <v>23142.6</v>
      </c>
      <c r="E130" s="193">
        <v>8262.5</v>
      </c>
      <c r="F130" s="193">
        <v>8838.2999999999993</v>
      </c>
      <c r="G130" s="193">
        <v>12861</v>
      </c>
      <c r="H130" s="193">
        <v>9654.5</v>
      </c>
      <c r="I130" s="281">
        <v>7254</v>
      </c>
      <c r="J130" s="215">
        <v>10680.5</v>
      </c>
      <c r="K130" s="215">
        <v>16971.5</v>
      </c>
      <c r="L130" s="210">
        <v>12680</v>
      </c>
      <c r="M130" s="268">
        <v>16093</v>
      </c>
      <c r="N130" s="214">
        <v>157546.4</v>
      </c>
    </row>
    <row r="131" spans="1:14" ht="12" customHeight="1" thickBot="1">
      <c r="A131" s="197" t="s">
        <v>15</v>
      </c>
      <c r="B131" s="211">
        <v>300</v>
      </c>
      <c r="C131" s="211">
        <v>3280.5</v>
      </c>
      <c r="D131" s="211">
        <v>1195.5</v>
      </c>
      <c r="E131" s="211">
        <v>780</v>
      </c>
      <c r="F131" s="211">
        <v>1272</v>
      </c>
      <c r="G131" s="211">
        <v>515.5</v>
      </c>
      <c r="H131" s="211">
        <v>722.5</v>
      </c>
      <c r="I131" s="211">
        <v>51</v>
      </c>
      <c r="J131" s="211">
        <v>173</v>
      </c>
      <c r="K131" s="211">
        <v>1004</v>
      </c>
      <c r="L131" s="211">
        <v>475</v>
      </c>
      <c r="M131" s="211">
        <v>1006</v>
      </c>
      <c r="N131" s="217">
        <v>10775</v>
      </c>
    </row>
    <row r="132" spans="1:14" ht="28.9" customHeight="1" thickBot="1">
      <c r="A132" s="201"/>
      <c r="B132" s="292"/>
      <c r="C132" s="292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3"/>
    </row>
    <row r="133" spans="1:14" ht="12.6" customHeight="1">
      <c r="A133" s="367">
        <v>2019</v>
      </c>
      <c r="B133" s="368"/>
      <c r="C133" s="368"/>
      <c r="D133" s="368"/>
      <c r="E133" s="368"/>
      <c r="F133" s="368"/>
      <c r="G133" s="368"/>
      <c r="H133" s="368"/>
      <c r="I133" s="368"/>
      <c r="J133" s="368"/>
      <c r="K133" s="368"/>
      <c r="L133" s="368"/>
      <c r="M133" s="368"/>
      <c r="N133" s="369"/>
    </row>
    <row r="134" spans="1:14" ht="12.6" customHeight="1">
      <c r="A134" s="203" t="s">
        <v>35</v>
      </c>
      <c r="B134" s="204" t="s">
        <v>19</v>
      </c>
      <c r="C134" s="204" t="s">
        <v>20</v>
      </c>
      <c r="D134" s="204" t="s">
        <v>21</v>
      </c>
      <c r="E134" s="204" t="s">
        <v>22</v>
      </c>
      <c r="F134" s="204" t="s">
        <v>23</v>
      </c>
      <c r="G134" s="204" t="s">
        <v>24</v>
      </c>
      <c r="H134" s="204" t="s">
        <v>25</v>
      </c>
      <c r="I134" s="204" t="s">
        <v>40</v>
      </c>
      <c r="J134" s="204" t="s">
        <v>27</v>
      </c>
      <c r="K134" s="204" t="s">
        <v>28</v>
      </c>
      <c r="L134" s="204" t="s">
        <v>29</v>
      </c>
      <c r="M134" s="312" t="s">
        <v>30</v>
      </c>
      <c r="N134" s="118" t="s">
        <v>12</v>
      </c>
    </row>
    <row r="135" spans="1:14" ht="12.6" customHeight="1">
      <c r="A135" s="90" t="s">
        <v>36</v>
      </c>
      <c r="B135" s="108">
        <v>17406</v>
      </c>
      <c r="C135" s="236">
        <v>2977</v>
      </c>
      <c r="D135" s="91">
        <v>4179</v>
      </c>
      <c r="E135" s="298">
        <v>9309</v>
      </c>
      <c r="F135" s="298">
        <v>5849</v>
      </c>
      <c r="G135" s="298">
        <v>918</v>
      </c>
      <c r="H135" s="298">
        <v>5901</v>
      </c>
      <c r="I135" s="305">
        <v>3872</v>
      </c>
      <c r="J135" s="265">
        <v>9851</v>
      </c>
      <c r="K135" s="265">
        <v>18039</v>
      </c>
      <c r="L135" s="308"/>
      <c r="M135" s="265">
        <v>4427</v>
      </c>
      <c r="N135" s="310">
        <f>SUM(B135:M135)</f>
        <v>82728</v>
      </c>
    </row>
    <row r="136" spans="1:14" ht="12.6" customHeight="1">
      <c r="A136" s="90" t="s">
        <v>37</v>
      </c>
      <c r="B136" s="108">
        <v>2337</v>
      </c>
      <c r="C136" s="236">
        <v>3698</v>
      </c>
      <c r="D136" s="91">
        <v>6969</v>
      </c>
      <c r="E136" s="298">
        <v>13425</v>
      </c>
      <c r="F136" s="298">
        <v>12630</v>
      </c>
      <c r="G136" s="298">
        <v>15593</v>
      </c>
      <c r="H136" s="298">
        <v>5476</v>
      </c>
      <c r="I136" s="305">
        <v>3398</v>
      </c>
      <c r="J136" s="265">
        <v>3180</v>
      </c>
      <c r="K136" s="265">
        <v>2131</v>
      </c>
      <c r="L136" s="308"/>
      <c r="M136" s="265">
        <v>7618</v>
      </c>
      <c r="N136" s="310">
        <f>SUM(B136:M136)</f>
        <v>76455</v>
      </c>
    </row>
    <row r="137" spans="1:14" ht="12.6" customHeight="1">
      <c r="A137" s="90" t="s">
        <v>38</v>
      </c>
      <c r="B137" s="108">
        <v>448.5</v>
      </c>
      <c r="C137" s="236">
        <v>70</v>
      </c>
      <c r="D137" s="91">
        <v>316.5</v>
      </c>
      <c r="E137" s="298">
        <v>153</v>
      </c>
      <c r="F137" s="298">
        <v>125</v>
      </c>
      <c r="G137" s="298">
        <v>97.5</v>
      </c>
      <c r="H137" s="298">
        <v>165</v>
      </c>
      <c r="I137" s="305">
        <v>587.5</v>
      </c>
      <c r="J137" s="266">
        <v>856.5</v>
      </c>
      <c r="K137" s="265">
        <v>1275.5</v>
      </c>
      <c r="L137" s="308"/>
      <c r="M137" s="266">
        <v>456.5</v>
      </c>
      <c r="N137" s="310">
        <f>SUM(B137:M137)</f>
        <v>4551.5</v>
      </c>
    </row>
    <row r="138" spans="1:14" ht="12.6" customHeight="1">
      <c r="A138" s="90" t="s">
        <v>39</v>
      </c>
      <c r="B138" s="108">
        <v>0</v>
      </c>
      <c r="C138" s="236">
        <v>0</v>
      </c>
      <c r="D138" s="91">
        <v>1300</v>
      </c>
      <c r="E138" s="298">
        <v>1250</v>
      </c>
      <c r="F138" s="298">
        <v>0</v>
      </c>
      <c r="G138" s="298">
        <v>0</v>
      </c>
      <c r="H138" s="298">
        <v>40</v>
      </c>
      <c r="I138" s="305">
        <v>0</v>
      </c>
      <c r="J138" s="266">
        <v>28</v>
      </c>
      <c r="K138" s="266">
        <v>10</v>
      </c>
      <c r="L138" s="308"/>
      <c r="M138" s="266">
        <v>412</v>
      </c>
      <c r="N138" s="310">
        <f>SUM(B138:M138)</f>
        <v>3040</v>
      </c>
    </row>
    <row r="139" spans="1:14" ht="12.6" customHeight="1">
      <c r="A139" s="191" t="s">
        <v>12</v>
      </c>
      <c r="B139" s="95">
        <f t="shared" ref="B139:H139" si="21">SUM(B135:B138)</f>
        <v>20191.5</v>
      </c>
      <c r="C139" s="95">
        <f t="shared" si="21"/>
        <v>6745</v>
      </c>
      <c r="D139" s="95">
        <f t="shared" si="21"/>
        <v>12764.5</v>
      </c>
      <c r="E139" s="95">
        <f t="shared" si="21"/>
        <v>24137</v>
      </c>
      <c r="F139" s="95">
        <f t="shared" si="21"/>
        <v>18604</v>
      </c>
      <c r="G139" s="95">
        <f t="shared" si="21"/>
        <v>16608.5</v>
      </c>
      <c r="H139" s="95">
        <f t="shared" si="21"/>
        <v>11582</v>
      </c>
      <c r="I139" s="306">
        <f>SUM(I135:I138)</f>
        <v>7857.5</v>
      </c>
      <c r="J139" s="95">
        <f t="shared" ref="J139:K139" si="22">SUM(J135:J138)</f>
        <v>13915.5</v>
      </c>
      <c r="K139" s="95">
        <f t="shared" si="22"/>
        <v>21455.5</v>
      </c>
      <c r="L139" s="309">
        <f>SUM(L135:L138)</f>
        <v>0</v>
      </c>
      <c r="M139" s="95">
        <f>SUM(M135:M138)</f>
        <v>12913.5</v>
      </c>
      <c r="N139" s="311">
        <f>SUM(B139:M139)</f>
        <v>166774.5</v>
      </c>
    </row>
    <row r="140" spans="1:14" ht="12.6" customHeight="1">
      <c r="A140" s="192"/>
      <c r="B140" s="111"/>
      <c r="C140" s="16"/>
      <c r="D140" s="16"/>
      <c r="E140" s="16"/>
      <c r="F140" s="16"/>
      <c r="G140" s="16"/>
      <c r="H140" s="82"/>
      <c r="I140" s="8"/>
      <c r="J140" s="8"/>
      <c r="K140" s="8"/>
      <c r="L140" s="8"/>
      <c r="M140" s="8"/>
      <c r="N140" s="26"/>
    </row>
    <row r="141" spans="1:14" ht="12.6" customHeight="1">
      <c r="A141" s="192" t="s">
        <v>67</v>
      </c>
      <c r="B141" s="210">
        <f>B139</f>
        <v>20191.5</v>
      </c>
      <c r="C141" s="210">
        <f t="shared" ref="C141:K141" si="23">C139</f>
        <v>6745</v>
      </c>
      <c r="D141" s="210">
        <f t="shared" si="23"/>
        <v>12764.5</v>
      </c>
      <c r="E141" s="210">
        <f t="shared" si="23"/>
        <v>24137</v>
      </c>
      <c r="F141" s="210">
        <f t="shared" si="23"/>
        <v>18604</v>
      </c>
      <c r="G141" s="210">
        <f t="shared" si="23"/>
        <v>16608.5</v>
      </c>
      <c r="H141" s="210">
        <f t="shared" si="23"/>
        <v>11582</v>
      </c>
      <c r="I141" s="210">
        <f t="shared" si="23"/>
        <v>7857.5</v>
      </c>
      <c r="J141" s="210">
        <f t="shared" si="23"/>
        <v>13915.5</v>
      </c>
      <c r="K141" s="210">
        <f t="shared" si="23"/>
        <v>21455.5</v>
      </c>
      <c r="L141" s="210">
        <f>L139</f>
        <v>0</v>
      </c>
      <c r="M141" s="210">
        <f t="shared" ref="M141" si="24">M139</f>
        <v>12913.5</v>
      </c>
      <c r="N141" s="214">
        <f>SUM(B141:M141)</f>
        <v>166774.5</v>
      </c>
    </row>
    <row r="142" spans="1:14" ht="12.6" customHeight="1">
      <c r="A142" s="192" t="s">
        <v>14</v>
      </c>
      <c r="B142" s="210">
        <v>19150.5</v>
      </c>
      <c r="C142" s="193">
        <v>3924</v>
      </c>
      <c r="D142" s="294">
        <v>11867.5</v>
      </c>
      <c r="E142" s="268">
        <v>23695</v>
      </c>
      <c r="F142" s="268">
        <v>17311</v>
      </c>
      <c r="G142" s="210">
        <v>16608.5</v>
      </c>
      <c r="H142" s="193">
        <v>11550</v>
      </c>
      <c r="I142" s="281">
        <v>6687.5</v>
      </c>
      <c r="J142" s="304">
        <v>13530</v>
      </c>
      <c r="K142" s="304">
        <v>19921.5</v>
      </c>
      <c r="L142" s="210"/>
      <c r="M142" s="304">
        <v>12555.6</v>
      </c>
      <c r="N142" s="214">
        <f t="shared" ref="N142:N143" si="25">SUM(B142:M142)</f>
        <v>156801.1</v>
      </c>
    </row>
    <row r="143" spans="1:14" ht="12.6" customHeight="1" thickBot="1">
      <c r="A143" s="197" t="s">
        <v>15</v>
      </c>
      <c r="B143" s="211">
        <f>B141-B142</f>
        <v>1041</v>
      </c>
      <c r="C143" s="211">
        <f t="shared" ref="C143:M143" si="26">C141-C142</f>
        <v>2821</v>
      </c>
      <c r="D143" s="211">
        <f t="shared" si="26"/>
        <v>897</v>
      </c>
      <c r="E143" s="211">
        <f t="shared" si="26"/>
        <v>442</v>
      </c>
      <c r="F143" s="211">
        <f t="shared" si="26"/>
        <v>1293</v>
      </c>
      <c r="G143" s="211">
        <f t="shared" si="26"/>
        <v>0</v>
      </c>
      <c r="H143" s="211">
        <f t="shared" si="26"/>
        <v>32</v>
      </c>
      <c r="I143" s="211">
        <f t="shared" si="26"/>
        <v>1170</v>
      </c>
      <c r="J143" s="211">
        <f t="shared" si="26"/>
        <v>385.5</v>
      </c>
      <c r="K143" s="211">
        <f t="shared" si="26"/>
        <v>1534</v>
      </c>
      <c r="L143" s="211">
        <f t="shared" si="26"/>
        <v>0</v>
      </c>
      <c r="M143" s="211">
        <f t="shared" si="26"/>
        <v>357.89999999999964</v>
      </c>
      <c r="N143" s="217">
        <f t="shared" si="25"/>
        <v>9973.4</v>
      </c>
    </row>
    <row r="144" spans="1:14" s="101" customFormat="1" ht="21" customHeight="1">
      <c r="A144" s="201"/>
      <c r="B144" s="292"/>
      <c r="C144" s="292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3"/>
    </row>
    <row r="145" spans="1:14" s="101" customFormat="1" ht="3" customHeight="1" thickBot="1">
      <c r="A145" s="201"/>
      <c r="B145" s="292"/>
      <c r="C145" s="292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3"/>
    </row>
    <row r="146" spans="1:14" ht="21" customHeight="1">
      <c r="A146" s="367">
        <v>2020</v>
      </c>
      <c r="B146" s="368"/>
      <c r="C146" s="368"/>
      <c r="D146" s="368"/>
      <c r="E146" s="368"/>
      <c r="F146" s="368"/>
      <c r="G146" s="368"/>
      <c r="H146" s="368"/>
      <c r="I146" s="368"/>
      <c r="J146" s="368"/>
      <c r="K146" s="368"/>
      <c r="L146" s="368"/>
      <c r="M146" s="368"/>
      <c r="N146" s="369"/>
    </row>
    <row r="147" spans="1:14" ht="21" customHeight="1">
      <c r="A147" s="203" t="s">
        <v>35</v>
      </c>
      <c r="B147" s="204" t="s">
        <v>19</v>
      </c>
      <c r="C147" s="204" t="s">
        <v>20</v>
      </c>
      <c r="D147" s="204" t="s">
        <v>21</v>
      </c>
      <c r="E147" s="204" t="s">
        <v>22</v>
      </c>
      <c r="F147" s="204" t="s">
        <v>23</v>
      </c>
      <c r="G147" s="204" t="s">
        <v>24</v>
      </c>
      <c r="H147" s="204" t="s">
        <v>25</v>
      </c>
      <c r="I147" s="204" t="s">
        <v>40</v>
      </c>
      <c r="J147" s="204" t="s">
        <v>27</v>
      </c>
      <c r="K147" s="204" t="s">
        <v>28</v>
      </c>
      <c r="L147" s="204" t="s">
        <v>29</v>
      </c>
      <c r="M147" s="312" t="s">
        <v>30</v>
      </c>
      <c r="N147" s="118" t="s">
        <v>12</v>
      </c>
    </row>
    <row r="148" spans="1:14" ht="21" customHeight="1" thickBot="1">
      <c r="A148" s="90" t="s">
        <v>36</v>
      </c>
      <c r="B148" s="320">
        <v>18028</v>
      </c>
      <c r="C148" s="236">
        <v>11906</v>
      </c>
      <c r="D148" s="91">
        <v>2936</v>
      </c>
      <c r="E148" s="298">
        <v>11982</v>
      </c>
      <c r="F148" s="236">
        <v>12525</v>
      </c>
      <c r="G148" s="298">
        <v>10026</v>
      </c>
      <c r="H148" s="298">
        <v>2140</v>
      </c>
      <c r="I148" s="305">
        <v>3254</v>
      </c>
      <c r="J148" s="265">
        <v>4230</v>
      </c>
      <c r="K148" s="265">
        <v>10435</v>
      </c>
      <c r="L148" s="308">
        <v>10833</v>
      </c>
      <c r="M148" s="265">
        <v>19368</v>
      </c>
      <c r="N148" s="310">
        <f>SUM(B148:M148)</f>
        <v>117663</v>
      </c>
    </row>
    <row r="149" spans="1:14" ht="21" customHeight="1" thickBot="1">
      <c r="A149" s="90" t="s">
        <v>37</v>
      </c>
      <c r="B149" s="320">
        <v>8531</v>
      </c>
      <c r="C149" s="236">
        <v>7277</v>
      </c>
      <c r="D149" s="91">
        <v>1098</v>
      </c>
      <c r="E149" s="298">
        <v>373</v>
      </c>
      <c r="F149" s="236">
        <v>3875</v>
      </c>
      <c r="G149" s="298">
        <v>7772</v>
      </c>
      <c r="H149" s="298">
        <v>4625</v>
      </c>
      <c r="I149" s="305">
        <v>2485</v>
      </c>
      <c r="J149" s="265">
        <v>4003</v>
      </c>
      <c r="K149" s="265">
        <v>730</v>
      </c>
      <c r="L149" s="308">
        <v>1775</v>
      </c>
      <c r="M149" s="265">
        <v>3339</v>
      </c>
      <c r="N149" s="310">
        <f>SUM(B149:M149)</f>
        <v>45883</v>
      </c>
    </row>
    <row r="150" spans="1:14" ht="21" customHeight="1" thickBot="1">
      <c r="A150" s="90" t="s">
        <v>38</v>
      </c>
      <c r="B150" s="321">
        <v>316.5</v>
      </c>
      <c r="C150" s="236">
        <v>603</v>
      </c>
      <c r="D150" s="91">
        <v>0</v>
      </c>
      <c r="E150" s="298">
        <v>1066</v>
      </c>
      <c r="F150" s="236">
        <v>39</v>
      </c>
      <c r="G150" s="298">
        <v>5</v>
      </c>
      <c r="H150" s="298">
        <v>160.5</v>
      </c>
      <c r="I150" s="305">
        <v>620.5</v>
      </c>
      <c r="J150" s="266">
        <v>487</v>
      </c>
      <c r="K150" s="265">
        <v>503.4</v>
      </c>
      <c r="L150" s="308">
        <v>621.4</v>
      </c>
      <c r="M150" s="266">
        <v>223.5</v>
      </c>
      <c r="N150" s="310">
        <f>SUM(B150:M150)</f>
        <v>4645.8</v>
      </c>
    </row>
    <row r="151" spans="1:14" ht="21" customHeight="1" thickBot="1">
      <c r="A151" s="90" t="s">
        <v>39</v>
      </c>
      <c r="B151" s="321">
        <v>754</v>
      </c>
      <c r="C151" s="236">
        <v>0</v>
      </c>
      <c r="D151" s="91">
        <v>0</v>
      </c>
      <c r="E151" s="298">
        <v>0</v>
      </c>
      <c r="F151" s="236">
        <v>0</v>
      </c>
      <c r="G151" s="298">
        <v>90</v>
      </c>
      <c r="H151" s="298">
        <v>0</v>
      </c>
      <c r="I151" s="305">
        <v>0</v>
      </c>
      <c r="J151" s="266">
        <v>40</v>
      </c>
      <c r="K151" s="266">
        <v>580</v>
      </c>
      <c r="L151" s="308">
        <v>2170</v>
      </c>
      <c r="M151" s="266">
        <v>2700</v>
      </c>
      <c r="N151" s="310">
        <f>SUM(B151:M151)</f>
        <v>6334</v>
      </c>
    </row>
    <row r="152" spans="1:14" ht="21" customHeight="1" thickBot="1">
      <c r="A152" s="191" t="s">
        <v>12</v>
      </c>
      <c r="B152" s="322">
        <v>27629.5</v>
      </c>
      <c r="C152" s="324">
        <v>19786</v>
      </c>
      <c r="D152" s="95">
        <f t="shared" ref="D152:H152" si="27">SUM(D148:D151)</f>
        <v>4034</v>
      </c>
      <c r="E152" s="95">
        <f t="shared" si="27"/>
        <v>13421</v>
      </c>
      <c r="F152" s="95">
        <f t="shared" si="27"/>
        <v>16439</v>
      </c>
      <c r="G152" s="95">
        <f t="shared" si="27"/>
        <v>17893</v>
      </c>
      <c r="H152" s="95">
        <f t="shared" si="27"/>
        <v>6925.5</v>
      </c>
      <c r="I152" s="306">
        <f>SUM(I148:I151)</f>
        <v>6359.5</v>
      </c>
      <c r="J152" s="95">
        <f t="shared" ref="J152:K152" si="28">SUM(J148:J151)</f>
        <v>8760</v>
      </c>
      <c r="K152" s="95">
        <f t="shared" si="28"/>
        <v>12248.4</v>
      </c>
      <c r="L152" s="309">
        <f>SUM(L148:L151)</f>
        <v>15399.4</v>
      </c>
      <c r="M152" s="95">
        <f>SUM(M148:M151)</f>
        <v>25630.5</v>
      </c>
      <c r="N152" s="311">
        <f>SUM(B152:M152)</f>
        <v>174525.8</v>
      </c>
    </row>
    <row r="153" spans="1:14" ht="21" customHeight="1">
      <c r="A153" s="192"/>
      <c r="B153" s="111"/>
      <c r="C153" s="16"/>
      <c r="D153" s="16"/>
      <c r="E153" s="16"/>
      <c r="F153" s="16"/>
      <c r="G153" s="16"/>
      <c r="H153" s="82"/>
      <c r="I153" s="8"/>
      <c r="J153" s="8"/>
      <c r="K153" s="8"/>
      <c r="L153" s="8"/>
      <c r="M153" s="8"/>
      <c r="N153" s="26"/>
    </row>
    <row r="154" spans="1:14" ht="21" customHeight="1">
      <c r="A154" s="192" t="s">
        <v>67</v>
      </c>
      <c r="B154" s="210">
        <f>B152</f>
        <v>27629.5</v>
      </c>
      <c r="C154" s="210">
        <f t="shared" ref="C154:K154" si="29">C152</f>
        <v>19786</v>
      </c>
      <c r="D154" s="210">
        <f t="shared" si="29"/>
        <v>4034</v>
      </c>
      <c r="E154" s="210">
        <f t="shared" si="29"/>
        <v>13421</v>
      </c>
      <c r="F154" s="210">
        <f t="shared" si="29"/>
        <v>16439</v>
      </c>
      <c r="G154" s="210">
        <f t="shared" si="29"/>
        <v>17893</v>
      </c>
      <c r="H154" s="210">
        <f t="shared" si="29"/>
        <v>6925.5</v>
      </c>
      <c r="I154" s="210">
        <f t="shared" si="29"/>
        <v>6359.5</v>
      </c>
      <c r="J154" s="210">
        <f t="shared" si="29"/>
        <v>8760</v>
      </c>
      <c r="K154" s="210">
        <f t="shared" si="29"/>
        <v>12248.4</v>
      </c>
      <c r="L154" s="210">
        <f>L152</f>
        <v>15399.4</v>
      </c>
      <c r="M154" s="210">
        <f t="shared" ref="M154" si="30">M152</f>
        <v>25630.5</v>
      </c>
      <c r="N154" s="214">
        <f>SUM(B154:M154)</f>
        <v>174525.8</v>
      </c>
    </row>
    <row r="155" spans="1:14" ht="21" customHeight="1">
      <c r="A155" s="192" t="s">
        <v>14</v>
      </c>
      <c r="B155" s="328">
        <v>26033.5</v>
      </c>
      <c r="C155" s="327">
        <v>19082.5</v>
      </c>
      <c r="D155" s="326">
        <v>3850</v>
      </c>
      <c r="E155" s="325">
        <v>12741</v>
      </c>
      <c r="F155" s="325">
        <v>16374</v>
      </c>
      <c r="G155" s="210">
        <v>16144</v>
      </c>
      <c r="H155" s="193">
        <v>6358.5</v>
      </c>
      <c r="I155" s="329">
        <v>6170</v>
      </c>
      <c r="J155" s="330">
        <v>8098.5</v>
      </c>
      <c r="K155" s="304">
        <v>11851.9</v>
      </c>
      <c r="L155" s="210">
        <v>14733.2</v>
      </c>
      <c r="M155" s="304">
        <v>24781</v>
      </c>
      <c r="N155" s="214">
        <f t="shared" ref="N155:N156" si="31">SUM(B155:M155)</f>
        <v>166218.1</v>
      </c>
    </row>
    <row r="156" spans="1:14" s="101" customFormat="1" ht="15.6" customHeight="1" thickBot="1">
      <c r="A156" s="197" t="s">
        <v>15</v>
      </c>
      <c r="B156" s="211">
        <f>B154-B155</f>
        <v>1596</v>
      </c>
      <c r="C156" s="211">
        <f t="shared" ref="C156:M156" si="32">C154-C155</f>
        <v>703.5</v>
      </c>
      <c r="D156" s="211">
        <f t="shared" si="32"/>
        <v>184</v>
      </c>
      <c r="E156" s="211">
        <f t="shared" si="32"/>
        <v>680</v>
      </c>
      <c r="F156" s="211">
        <f t="shared" si="32"/>
        <v>65</v>
      </c>
      <c r="G156" s="211">
        <f t="shared" si="32"/>
        <v>1749</v>
      </c>
      <c r="H156" s="211">
        <f t="shared" si="32"/>
        <v>567</v>
      </c>
      <c r="I156" s="211">
        <f t="shared" si="32"/>
        <v>189.5</v>
      </c>
      <c r="J156" s="211">
        <f t="shared" si="32"/>
        <v>661.5</v>
      </c>
      <c r="K156" s="211">
        <f t="shared" si="32"/>
        <v>396.5</v>
      </c>
      <c r="L156" s="211">
        <f t="shared" si="32"/>
        <v>666.19999999999891</v>
      </c>
      <c r="M156" s="211">
        <f t="shared" si="32"/>
        <v>849.5</v>
      </c>
      <c r="N156" s="217">
        <f t="shared" si="31"/>
        <v>8307.6999999999989</v>
      </c>
    </row>
    <row r="157" spans="1:14" s="101" customFormat="1" ht="51" customHeight="1" thickBot="1">
      <c r="A157" s="201"/>
      <c r="B157" s="292"/>
      <c r="C157" s="292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3"/>
    </row>
    <row r="158" spans="1:14" ht="21" customHeight="1">
      <c r="A158" s="367">
        <v>2021</v>
      </c>
      <c r="B158" s="368"/>
      <c r="C158" s="368"/>
      <c r="D158" s="368"/>
      <c r="E158" s="368"/>
      <c r="F158" s="368"/>
      <c r="G158" s="368"/>
      <c r="H158" s="368"/>
      <c r="I158" s="368"/>
      <c r="J158" s="368"/>
      <c r="K158" s="368"/>
      <c r="L158" s="368"/>
      <c r="M158" s="368"/>
      <c r="N158" s="369"/>
    </row>
    <row r="159" spans="1:14" ht="15">
      <c r="A159" s="203" t="s">
        <v>35</v>
      </c>
      <c r="B159" s="204" t="s">
        <v>19</v>
      </c>
      <c r="C159" s="204" t="s">
        <v>20</v>
      </c>
      <c r="D159" s="204" t="s">
        <v>21</v>
      </c>
      <c r="E159" s="204" t="s">
        <v>22</v>
      </c>
      <c r="F159" s="204" t="s">
        <v>23</v>
      </c>
      <c r="G159" s="204" t="s">
        <v>24</v>
      </c>
      <c r="H159" s="204" t="s">
        <v>25</v>
      </c>
      <c r="I159" s="204" t="s">
        <v>40</v>
      </c>
      <c r="J159" s="204" t="s">
        <v>27</v>
      </c>
      <c r="K159" s="204" t="s">
        <v>28</v>
      </c>
      <c r="L159" s="204" t="s">
        <v>29</v>
      </c>
      <c r="M159" s="312" t="s">
        <v>30</v>
      </c>
      <c r="N159" s="118" t="s">
        <v>12</v>
      </c>
    </row>
    <row r="160" spans="1:14">
      <c r="A160" s="90" t="s">
        <v>36</v>
      </c>
      <c r="B160" s="265">
        <v>12035</v>
      </c>
      <c r="C160" s="173">
        <v>4668</v>
      </c>
      <c r="D160" s="91">
        <v>19069</v>
      </c>
      <c r="E160" s="336">
        <v>5463</v>
      </c>
      <c r="F160" s="173">
        <v>19052</v>
      </c>
      <c r="G160" s="336">
        <v>16255</v>
      </c>
      <c r="H160" s="336">
        <v>19992</v>
      </c>
      <c r="I160" s="336">
        <v>13438</v>
      </c>
      <c r="J160" s="265">
        <v>1496</v>
      </c>
      <c r="K160" s="265">
        <v>5840</v>
      </c>
      <c r="L160" s="336">
        <v>8290</v>
      </c>
      <c r="M160" s="265">
        <v>4580</v>
      </c>
      <c r="N160" s="310">
        <f>SUM(B160:M160)</f>
        <v>130178</v>
      </c>
    </row>
    <row r="161" spans="1:14">
      <c r="A161" s="90" t="s">
        <v>37</v>
      </c>
      <c r="B161" s="265">
        <v>7531</v>
      </c>
      <c r="C161" s="173">
        <v>5229</v>
      </c>
      <c r="D161" s="91">
        <v>6925</v>
      </c>
      <c r="E161" s="336">
        <v>4995</v>
      </c>
      <c r="F161" s="173">
        <v>4866</v>
      </c>
      <c r="G161" s="336">
        <v>2592</v>
      </c>
      <c r="H161" s="336">
        <v>2880.2</v>
      </c>
      <c r="I161" s="336">
        <v>2440</v>
      </c>
      <c r="J161" s="265">
        <v>1305</v>
      </c>
      <c r="K161" s="265">
        <v>9221</v>
      </c>
      <c r="L161" s="336">
        <v>3490</v>
      </c>
      <c r="M161" s="265">
        <v>3710</v>
      </c>
      <c r="N161" s="310">
        <f>SUM(B161:M161)</f>
        <v>55184.2</v>
      </c>
    </row>
    <row r="162" spans="1:14">
      <c r="A162" s="90" t="s">
        <v>38</v>
      </c>
      <c r="B162" s="266">
        <v>266</v>
      </c>
      <c r="C162" s="173">
        <v>92.5</v>
      </c>
      <c r="D162" s="91">
        <v>528</v>
      </c>
      <c r="E162" s="336">
        <v>955</v>
      </c>
      <c r="F162" s="173">
        <v>2077.5</v>
      </c>
      <c r="G162" s="336">
        <v>1731.5</v>
      </c>
      <c r="H162" s="336">
        <v>739.80000000000007</v>
      </c>
      <c r="I162" s="336">
        <v>827.5</v>
      </c>
      <c r="J162" s="266">
        <v>2588.5</v>
      </c>
      <c r="K162" s="265">
        <v>1280.5</v>
      </c>
      <c r="L162" s="336">
        <v>704</v>
      </c>
      <c r="M162" s="266">
        <v>1362</v>
      </c>
      <c r="N162" s="310">
        <f>SUM(B162:M162)</f>
        <v>13152.8</v>
      </c>
    </row>
    <row r="163" spans="1:14" s="101" customFormat="1">
      <c r="A163" s="90" t="s">
        <v>39</v>
      </c>
      <c r="B163" s="266">
        <v>1540</v>
      </c>
      <c r="C163" s="173">
        <v>440</v>
      </c>
      <c r="D163" s="91">
        <v>290</v>
      </c>
      <c r="E163" s="336">
        <v>5440</v>
      </c>
      <c r="F163" s="173">
        <v>1050</v>
      </c>
      <c r="G163" s="336">
        <v>5</v>
      </c>
      <c r="H163" s="336">
        <v>82.5</v>
      </c>
      <c r="I163" s="336">
        <v>0</v>
      </c>
      <c r="J163" s="266">
        <v>0</v>
      </c>
      <c r="K163" s="266">
        <v>6580</v>
      </c>
      <c r="L163" s="336">
        <v>3708</v>
      </c>
      <c r="M163" s="266">
        <v>5659</v>
      </c>
      <c r="N163" s="310">
        <f>SUM(B163:M163)</f>
        <v>24794.5</v>
      </c>
    </row>
    <row r="164" spans="1:14" s="101" customFormat="1" ht="15">
      <c r="A164" s="191" t="s">
        <v>12</v>
      </c>
      <c r="B164" s="337">
        <f>SUM(B160:B163)</f>
        <v>21372</v>
      </c>
      <c r="C164" s="337">
        <f t="shared" ref="C164:M164" si="33">SUM(C160:C163)</f>
        <v>10429.5</v>
      </c>
      <c r="D164" s="337">
        <f t="shared" si="33"/>
        <v>26812</v>
      </c>
      <c r="E164" s="337">
        <f t="shared" si="33"/>
        <v>16853</v>
      </c>
      <c r="F164" s="337">
        <f t="shared" si="33"/>
        <v>27045.5</v>
      </c>
      <c r="G164" s="337">
        <f t="shared" si="33"/>
        <v>20583.5</v>
      </c>
      <c r="H164" s="337">
        <f t="shared" si="33"/>
        <v>23694.5</v>
      </c>
      <c r="I164" s="337">
        <f t="shared" si="33"/>
        <v>16705.5</v>
      </c>
      <c r="J164" s="337">
        <f t="shared" si="33"/>
        <v>5389.5</v>
      </c>
      <c r="K164" s="337">
        <f t="shared" si="33"/>
        <v>22921.5</v>
      </c>
      <c r="L164" s="337">
        <f t="shared" si="33"/>
        <v>16192</v>
      </c>
      <c r="M164" s="337">
        <f t="shared" si="33"/>
        <v>15311</v>
      </c>
      <c r="N164" s="311"/>
    </row>
    <row r="165" spans="1:14" ht="21" customHeight="1">
      <c r="A165" s="192"/>
      <c r="B165" s="111"/>
      <c r="C165" s="16"/>
      <c r="D165" s="16"/>
      <c r="E165" s="16"/>
      <c r="F165" s="16"/>
      <c r="G165" s="16"/>
      <c r="H165" s="82"/>
      <c r="I165" s="8"/>
      <c r="J165" s="8"/>
      <c r="K165" s="8"/>
      <c r="L165" s="8"/>
      <c r="M165" s="8"/>
      <c r="N165" s="26"/>
    </row>
    <row r="166" spans="1:14" ht="21" customHeight="1">
      <c r="A166" s="192" t="s">
        <v>67</v>
      </c>
      <c r="B166" s="210">
        <f>B164</f>
        <v>21372</v>
      </c>
      <c r="C166" s="210">
        <f t="shared" ref="C166:M166" si="34">C164</f>
        <v>10429.5</v>
      </c>
      <c r="D166" s="210">
        <f t="shared" si="34"/>
        <v>26812</v>
      </c>
      <c r="E166" s="210">
        <f t="shared" si="34"/>
        <v>16853</v>
      </c>
      <c r="F166" s="210">
        <f t="shared" si="34"/>
        <v>27045.5</v>
      </c>
      <c r="G166" s="210">
        <f t="shared" si="34"/>
        <v>20583.5</v>
      </c>
      <c r="H166" s="210">
        <f t="shared" si="34"/>
        <v>23694.5</v>
      </c>
      <c r="I166" s="210">
        <f t="shared" si="34"/>
        <v>16705.5</v>
      </c>
      <c r="J166" s="210">
        <f t="shared" si="34"/>
        <v>5389.5</v>
      </c>
      <c r="K166" s="210">
        <f t="shared" si="34"/>
        <v>22921.5</v>
      </c>
      <c r="L166" s="210">
        <f t="shared" si="34"/>
        <v>16192</v>
      </c>
      <c r="M166" s="210">
        <f t="shared" si="34"/>
        <v>15311</v>
      </c>
      <c r="N166" s="214">
        <f>SUM(B166:M166)</f>
        <v>223309.5</v>
      </c>
    </row>
    <row r="167" spans="1:14" ht="21" customHeight="1">
      <c r="A167" s="192" t="s">
        <v>14</v>
      </c>
      <c r="B167" s="328">
        <v>18548</v>
      </c>
      <c r="C167" s="327">
        <v>9045.5</v>
      </c>
      <c r="D167" s="326">
        <v>23247.5</v>
      </c>
      <c r="E167" s="325">
        <v>14511</v>
      </c>
      <c r="F167" s="343">
        <v>24968</v>
      </c>
      <c r="G167" s="210">
        <v>19470</v>
      </c>
      <c r="H167" s="193">
        <v>23439.5</v>
      </c>
      <c r="I167" s="329">
        <v>16225.5</v>
      </c>
      <c r="J167" s="330">
        <v>5155.5</v>
      </c>
      <c r="K167" s="343">
        <v>21831.5</v>
      </c>
      <c r="L167" s="210">
        <v>16067</v>
      </c>
      <c r="M167" s="304">
        <v>15181</v>
      </c>
      <c r="N167" s="214">
        <f t="shared" ref="N167" si="35">SUM(B167:M167)</f>
        <v>207690</v>
      </c>
    </row>
    <row r="168" spans="1:14" s="101" customFormat="1" ht="15.6" customHeight="1" thickBot="1">
      <c r="A168" s="197" t="s">
        <v>15</v>
      </c>
      <c r="B168" s="211">
        <f>SUM(B166-B167)</f>
        <v>2824</v>
      </c>
      <c r="C168" s="211">
        <f t="shared" ref="C168:M168" si="36">SUM(C166-C167)</f>
        <v>1384</v>
      </c>
      <c r="D168" s="211">
        <f t="shared" si="36"/>
        <v>3564.5</v>
      </c>
      <c r="E168" s="211">
        <f t="shared" si="36"/>
        <v>2342</v>
      </c>
      <c r="F168" s="211">
        <f t="shared" si="36"/>
        <v>2077.5</v>
      </c>
      <c r="G168" s="211">
        <f t="shared" si="36"/>
        <v>1113.5</v>
      </c>
      <c r="H168" s="211">
        <f t="shared" si="36"/>
        <v>255</v>
      </c>
      <c r="I168" s="211">
        <f t="shared" si="36"/>
        <v>480</v>
      </c>
      <c r="J168" s="211">
        <f t="shared" si="36"/>
        <v>234</v>
      </c>
      <c r="K168" s="211">
        <f t="shared" si="36"/>
        <v>1090</v>
      </c>
      <c r="L168" s="211">
        <f t="shared" si="36"/>
        <v>125</v>
      </c>
      <c r="M168" s="211">
        <f t="shared" si="36"/>
        <v>130</v>
      </c>
      <c r="N168" s="217">
        <f>SUM(B168:M168)</f>
        <v>15619.5</v>
      </c>
    </row>
    <row r="169" spans="1:14" s="101" customFormat="1"/>
    <row r="170" spans="1:14" s="101" customFormat="1"/>
    <row r="171" spans="1:14" s="101" customFormat="1"/>
    <row r="172" spans="1:14" s="101" customFormat="1" ht="15">
      <c r="B172" s="116"/>
      <c r="E172" s="117"/>
    </row>
    <row r="173" spans="1:14" s="101" customFormat="1" ht="15">
      <c r="B173" s="116"/>
      <c r="E173" s="117"/>
    </row>
    <row r="174" spans="1:14" s="101" customFormat="1" ht="15">
      <c r="B174" s="116"/>
    </row>
    <row r="175" spans="1:14" s="101" customFormat="1"/>
    <row r="176" spans="1:14" s="101" customFormat="1"/>
    <row r="177" s="101" customFormat="1"/>
    <row r="178" s="101" customFormat="1"/>
    <row r="179" s="101" customFormat="1"/>
    <row r="180" s="101" customFormat="1"/>
    <row r="181" s="101" customFormat="1"/>
    <row r="182" s="101" customFormat="1"/>
    <row r="183" s="101" customFormat="1"/>
    <row r="184" s="101" customFormat="1"/>
    <row r="185" s="101" customFormat="1"/>
    <row r="186" s="101" customFormat="1"/>
    <row r="187" s="101" customFormat="1"/>
    <row r="188" s="101" customFormat="1"/>
    <row r="189" s="101" customFormat="1"/>
    <row r="190" s="101" customFormat="1"/>
    <row r="191" s="101" customFormat="1"/>
    <row r="192" s="101" customFormat="1"/>
    <row r="193" spans="1:44" s="101" customFormat="1"/>
    <row r="194" spans="1:44" s="115" customFormat="1" ht="21" customHeight="1">
      <c r="A194" s="112" t="s">
        <v>72</v>
      </c>
      <c r="B194" s="104">
        <v>2006</v>
      </c>
      <c r="C194" s="104">
        <v>2007</v>
      </c>
      <c r="D194" s="104">
        <v>2008</v>
      </c>
      <c r="E194" s="104">
        <v>2009</v>
      </c>
      <c r="F194" s="104">
        <v>2010</v>
      </c>
      <c r="G194" s="104">
        <v>2011</v>
      </c>
      <c r="H194" s="104">
        <v>2012</v>
      </c>
      <c r="I194" s="104">
        <v>2013</v>
      </c>
      <c r="J194" s="104">
        <v>2014</v>
      </c>
      <c r="K194" s="104">
        <v>2015</v>
      </c>
      <c r="L194" s="104">
        <v>2016</v>
      </c>
      <c r="M194" s="178">
        <v>2017</v>
      </c>
      <c r="N194" s="104">
        <v>2018</v>
      </c>
      <c r="O194" s="104">
        <v>2019</v>
      </c>
      <c r="P194" s="104">
        <v>2020</v>
      </c>
      <c r="Q194" s="112" t="s">
        <v>12</v>
      </c>
      <c r="R194" s="113"/>
      <c r="S194" s="113"/>
      <c r="T194" s="113"/>
      <c r="U194" s="114"/>
      <c r="V194" s="114"/>
      <c r="W194" s="114"/>
      <c r="X194" s="114"/>
      <c r="Y194" s="114"/>
      <c r="Z194" s="114"/>
      <c r="AA194" s="114"/>
      <c r="AB194" s="114"/>
      <c r="AC194" s="114"/>
      <c r="AD194" s="114"/>
      <c r="AE194" s="114"/>
      <c r="AF194" s="114"/>
      <c r="AG194" s="114"/>
      <c r="AH194" s="114"/>
      <c r="AI194" s="114"/>
      <c r="AJ194" s="114"/>
      <c r="AK194" s="114"/>
      <c r="AL194" s="114"/>
      <c r="AM194" s="114"/>
      <c r="AN194" s="114"/>
      <c r="AO194" s="114"/>
      <c r="AP194" s="114"/>
      <c r="AQ194" s="114"/>
      <c r="AR194" s="114"/>
    </row>
    <row r="195" spans="1:44" s="115" customFormat="1" ht="25.5" customHeight="1">
      <c r="A195" s="88" t="s">
        <v>61</v>
      </c>
      <c r="B195" s="100">
        <v>487961.28</v>
      </c>
      <c r="C195" s="100">
        <v>307297.51</v>
      </c>
      <c r="D195" s="100">
        <v>371852.16</v>
      </c>
      <c r="E195" s="100">
        <v>403470.98</v>
      </c>
      <c r="F195" s="100">
        <v>348186.43</v>
      </c>
      <c r="G195" s="100">
        <f>N43</f>
        <v>415708.68</v>
      </c>
      <c r="H195" s="100">
        <f>N56</f>
        <v>382509.95</v>
      </c>
      <c r="I195" s="100">
        <f>N69</f>
        <v>357718.70000000007</v>
      </c>
      <c r="J195" s="100">
        <f>N81</f>
        <v>347523.12</v>
      </c>
      <c r="K195" s="100">
        <f>N93</f>
        <v>257866.7</v>
      </c>
      <c r="L195" s="100">
        <v>427878.5</v>
      </c>
      <c r="M195" s="100">
        <f>N117</f>
        <v>291606.58</v>
      </c>
      <c r="N195" s="100">
        <f>N129</f>
        <v>168321.40000000002</v>
      </c>
      <c r="O195" s="100">
        <v>166774.5</v>
      </c>
      <c r="P195" s="318">
        <f>N154</f>
        <v>174525.8</v>
      </c>
      <c r="Q195" s="218">
        <f>SUM(B195:L195)</f>
        <v>4107974.0100000007</v>
      </c>
      <c r="R195" s="114"/>
      <c r="S195" s="114"/>
      <c r="T195" s="114"/>
      <c r="U195" s="114"/>
      <c r="V195" s="114"/>
      <c r="W195" s="114"/>
      <c r="X195" s="114"/>
      <c r="Y195" s="114"/>
      <c r="Z195" s="114"/>
      <c r="AA195" s="114"/>
      <c r="AB195" s="114"/>
      <c r="AC195" s="114"/>
      <c r="AD195" s="114"/>
      <c r="AE195" s="114"/>
      <c r="AF195" s="114"/>
      <c r="AG195" s="114"/>
      <c r="AH195" s="114"/>
      <c r="AI195" s="114"/>
      <c r="AJ195" s="114"/>
      <c r="AK195" s="114"/>
      <c r="AL195" s="114"/>
      <c r="AM195" s="114"/>
      <c r="AN195" s="114"/>
      <c r="AO195" s="114"/>
      <c r="AP195" s="114"/>
      <c r="AQ195" s="114"/>
      <c r="AR195" s="114"/>
    </row>
    <row r="196" spans="1:44" s="115" customFormat="1" ht="25.5" customHeight="1">
      <c r="A196" s="88" t="s">
        <v>14</v>
      </c>
      <c r="B196" s="100">
        <v>413683.77999999997</v>
      </c>
      <c r="C196" s="100">
        <v>257541.6</v>
      </c>
      <c r="D196" s="100">
        <v>321137.78999999998</v>
      </c>
      <c r="E196" s="100">
        <v>347189.20000000007</v>
      </c>
      <c r="F196" s="100">
        <v>291524.75</v>
      </c>
      <c r="G196" s="100">
        <f>N44</f>
        <v>371401.35999999993</v>
      </c>
      <c r="H196" s="100">
        <f>N57</f>
        <v>338617.17</v>
      </c>
      <c r="I196" s="100">
        <f>N70</f>
        <v>300766.31</v>
      </c>
      <c r="J196" s="100">
        <f>N82</f>
        <v>320621.72000000003</v>
      </c>
      <c r="K196" s="100">
        <f>N94</f>
        <v>236936.2</v>
      </c>
      <c r="L196" s="100">
        <v>409604</v>
      </c>
      <c r="M196" s="100">
        <f>N118</f>
        <v>280021.3</v>
      </c>
      <c r="N196" s="100">
        <f>N130</f>
        <v>157546.4</v>
      </c>
      <c r="O196" s="319">
        <v>156801.1</v>
      </c>
      <c r="P196" s="318">
        <f>N155</f>
        <v>166218.1</v>
      </c>
      <c r="Q196" s="218">
        <f>SUM(B196:L196)</f>
        <v>3609023.8800000004</v>
      </c>
      <c r="R196" s="114"/>
      <c r="S196" s="114"/>
      <c r="T196" s="114"/>
      <c r="U196" s="114"/>
      <c r="V196" s="114"/>
      <c r="W196" s="114"/>
      <c r="X196" s="114"/>
      <c r="Y196" s="114"/>
      <c r="Z196" s="114"/>
      <c r="AA196" s="114"/>
      <c r="AB196" s="114"/>
      <c r="AC196" s="114"/>
      <c r="AD196" s="114"/>
      <c r="AE196" s="114"/>
      <c r="AF196" s="114"/>
      <c r="AG196" s="114"/>
      <c r="AH196" s="114"/>
      <c r="AI196" s="114"/>
      <c r="AJ196" s="114"/>
      <c r="AK196" s="114"/>
      <c r="AL196" s="114"/>
      <c r="AM196" s="114"/>
      <c r="AN196" s="114"/>
      <c r="AO196" s="114"/>
      <c r="AP196" s="114"/>
      <c r="AQ196" s="114"/>
      <c r="AR196" s="114"/>
    </row>
    <row r="197" spans="1:44" s="115" customFormat="1" ht="25.5" customHeight="1">
      <c r="A197" s="88" t="s">
        <v>62</v>
      </c>
      <c r="B197" s="100">
        <v>74277.500000000102</v>
      </c>
      <c r="C197" s="100">
        <v>49755.91</v>
      </c>
      <c r="D197" s="100">
        <v>50714.369999999995</v>
      </c>
      <c r="E197" s="100">
        <v>56281.779999999912</v>
      </c>
      <c r="F197" s="100">
        <v>56661.679999999993</v>
      </c>
      <c r="G197" s="100">
        <f>N45</f>
        <v>44307.32</v>
      </c>
      <c r="H197" s="100">
        <f>N58</f>
        <v>43892.58</v>
      </c>
      <c r="I197" s="100">
        <f>N71</f>
        <v>31064.189999999991</v>
      </c>
      <c r="J197" s="100">
        <f>N83</f>
        <v>26901.399999999998</v>
      </c>
      <c r="K197" s="100">
        <f>N95</f>
        <v>20368</v>
      </c>
      <c r="L197" s="100">
        <v>18274.5</v>
      </c>
      <c r="M197" s="100">
        <f>N119</f>
        <v>11585.28000000001</v>
      </c>
      <c r="N197" s="100">
        <f>N131</f>
        <v>10775</v>
      </c>
      <c r="O197" s="319">
        <v>9973.4</v>
      </c>
      <c r="P197" s="318">
        <f>N156</f>
        <v>8307.6999999999989</v>
      </c>
      <c r="Q197" s="218">
        <f>SUM(B197:L197)</f>
        <v>472499.23000000004</v>
      </c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  <c r="AC197" s="114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  <c r="AN197" s="114"/>
      <c r="AO197" s="114"/>
      <c r="AP197" s="114"/>
      <c r="AQ197" s="114"/>
      <c r="AR197" s="114"/>
    </row>
    <row r="198" spans="1:44" s="101" customFormat="1"/>
    <row r="199" spans="1:44" s="101" customFormat="1"/>
    <row r="200" spans="1:44" s="101" customFormat="1"/>
    <row r="201" spans="1:44" s="101" customFormat="1"/>
    <row r="202" spans="1:44" s="101" customFormat="1"/>
    <row r="203" spans="1:44" s="101" customFormat="1"/>
    <row r="204" spans="1:44" s="101" customFormat="1"/>
    <row r="205" spans="1:44" s="101" customFormat="1"/>
    <row r="206" spans="1:44" s="101" customFormat="1"/>
    <row r="207" spans="1:44" s="101" customFormat="1"/>
    <row r="208" spans="1:44" s="101" customFormat="1"/>
    <row r="209" s="101" customFormat="1"/>
  </sheetData>
  <mergeCells count="11">
    <mergeCell ref="A158:N158"/>
    <mergeCell ref="A146:N146"/>
    <mergeCell ref="A133:N133"/>
    <mergeCell ref="A121:N121"/>
    <mergeCell ref="A35:N35"/>
    <mergeCell ref="A48:N48"/>
    <mergeCell ref="A61:N61"/>
    <mergeCell ref="A73:N73"/>
    <mergeCell ref="A85:N85"/>
    <mergeCell ref="A97:N97"/>
    <mergeCell ref="A109:N109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AB28"/>
  <sheetViews>
    <sheetView workbookViewId="0">
      <selection activeCell="P11" sqref="P11"/>
    </sheetView>
  </sheetViews>
  <sheetFormatPr defaultColWidth="9.140625" defaultRowHeight="15"/>
  <cols>
    <col min="1" max="1" width="34.85546875" style="48" customWidth="1"/>
    <col min="2" max="13" width="11.5703125" style="48" hidden="1" customWidth="1"/>
    <col min="14" max="14" width="14.140625" style="74" customWidth="1"/>
    <col min="15" max="28" width="9.140625" style="54"/>
    <col min="29" max="16384" width="9.140625" style="48"/>
  </cols>
  <sheetData>
    <row r="1" spans="1:28" ht="15.75">
      <c r="A1" s="56" t="s">
        <v>42</v>
      </c>
      <c r="B1" s="57" t="s">
        <v>19</v>
      </c>
      <c r="C1" s="57" t="s">
        <v>20</v>
      </c>
      <c r="D1" s="57" t="s">
        <v>21</v>
      </c>
      <c r="E1" s="57" t="s">
        <v>22</v>
      </c>
      <c r="F1" s="57" t="s">
        <v>23</v>
      </c>
      <c r="G1" s="58" t="s">
        <v>24</v>
      </c>
      <c r="H1" s="59" t="s">
        <v>25</v>
      </c>
      <c r="I1" s="60" t="s">
        <v>26</v>
      </c>
      <c r="J1" s="57" t="s">
        <v>27</v>
      </c>
      <c r="K1" s="57" t="s">
        <v>28</v>
      </c>
      <c r="L1" s="58" t="s">
        <v>29</v>
      </c>
      <c r="M1" s="59" t="s">
        <v>30</v>
      </c>
      <c r="N1" s="59" t="s">
        <v>12</v>
      </c>
    </row>
    <row r="2" spans="1:28">
      <c r="A2" s="61" t="s">
        <v>43</v>
      </c>
      <c r="B2" s="19">
        <f>[10]Totais_mês!$C$3</f>
        <v>32</v>
      </c>
      <c r="C2" s="19">
        <f>[11]Totais_mês!$C$3</f>
        <v>35</v>
      </c>
      <c r="D2" s="19">
        <v>83</v>
      </c>
      <c r="E2" s="19">
        <v>42</v>
      </c>
      <c r="F2" s="19">
        <v>62</v>
      </c>
      <c r="G2" s="19">
        <v>79</v>
      </c>
      <c r="H2" s="19">
        <v>72</v>
      </c>
      <c r="I2" s="19">
        <v>300</v>
      </c>
      <c r="J2" s="19">
        <v>26</v>
      </c>
      <c r="K2" s="19">
        <f>[12]Totais_mês!$C$7</f>
        <v>472</v>
      </c>
      <c r="L2" s="19">
        <f>[13]Totais_mês!$C$8</f>
        <v>28</v>
      </c>
      <c r="M2" s="19">
        <f>[14]Totais_mês!$C$8</f>
        <v>51</v>
      </c>
      <c r="N2" s="49">
        <f>SUM(B2:M2)</f>
        <v>1282</v>
      </c>
    </row>
    <row r="3" spans="1:28">
      <c r="A3" s="61" t="s">
        <v>44</v>
      </c>
      <c r="B3" s="19">
        <f>[10]Totais_mês!$C$4</f>
        <v>612</v>
      </c>
      <c r="C3" s="19">
        <f>[11]Totais_mês!$C$4</f>
        <v>365</v>
      </c>
      <c r="D3" s="19">
        <v>554</v>
      </c>
      <c r="E3" s="19">
        <v>685</v>
      </c>
      <c r="F3" s="19">
        <v>695</v>
      </c>
      <c r="G3" s="19">
        <v>546</v>
      </c>
      <c r="H3" s="19">
        <v>2166</v>
      </c>
      <c r="I3" s="19">
        <v>15800</v>
      </c>
      <c r="J3" s="19">
        <v>2820</v>
      </c>
      <c r="K3" s="19">
        <f>[12]Totais_mês!$C$8</f>
        <v>6652</v>
      </c>
      <c r="L3" s="19">
        <f>[13]Totais_mês!$C$9</f>
        <v>2384</v>
      </c>
      <c r="M3" s="19">
        <f>[14]Totais_mês!$C$9</f>
        <v>325</v>
      </c>
      <c r="N3" s="49">
        <f t="shared" ref="N3:N11" si="0">SUM(B3:M3)</f>
        <v>33604</v>
      </c>
    </row>
    <row r="4" spans="1:28">
      <c r="A4" s="61" t="s">
        <v>45</v>
      </c>
      <c r="B4" s="19">
        <f>[10]Totais_mês!$C$5</f>
        <v>131</v>
      </c>
      <c r="C4" s="19">
        <f>[11]Totais_mês!$C$5</f>
        <v>61</v>
      </c>
      <c r="D4" s="19">
        <v>128</v>
      </c>
      <c r="E4" s="19">
        <v>90</v>
      </c>
      <c r="F4" s="19">
        <v>129</v>
      </c>
      <c r="G4" s="19">
        <v>68</v>
      </c>
      <c r="H4" s="19">
        <v>95</v>
      </c>
      <c r="I4" s="19">
        <v>250</v>
      </c>
      <c r="J4" s="19">
        <v>83</v>
      </c>
      <c r="K4" s="19">
        <f>[12]Totais_mês!$C$9</f>
        <v>208</v>
      </c>
      <c r="L4" s="19">
        <f>[13]Totais_mês!$C$10</f>
        <v>132</v>
      </c>
      <c r="M4" s="19">
        <f>[14]Totais_mês!$C$10</f>
        <v>101</v>
      </c>
      <c r="N4" s="49">
        <f t="shared" si="0"/>
        <v>1476</v>
      </c>
    </row>
    <row r="5" spans="1:28">
      <c r="A5" s="61" t="s">
        <v>46</v>
      </c>
      <c r="B5" s="19">
        <f>[10]Totais_mês!$C$6</f>
        <v>675</v>
      </c>
      <c r="C5" s="19">
        <f>[11]Totais_mês!$C$6</f>
        <v>483</v>
      </c>
      <c r="D5" s="19">
        <v>655</v>
      </c>
      <c r="E5" s="19">
        <v>404</v>
      </c>
      <c r="F5" s="19">
        <v>382</v>
      </c>
      <c r="G5" s="19">
        <v>418</v>
      </c>
      <c r="H5" s="19">
        <v>193</v>
      </c>
      <c r="I5" s="19">
        <v>520</v>
      </c>
      <c r="J5" s="19">
        <v>680</v>
      </c>
      <c r="K5" s="19">
        <f>[12]Totais_mês!$C$10</f>
        <v>229</v>
      </c>
      <c r="L5" s="19">
        <f>[13]Totais_mês!$C$11</f>
        <v>260</v>
      </c>
      <c r="M5" s="19">
        <f>[14]Totais_mês!$C$11</f>
        <v>232</v>
      </c>
      <c r="N5" s="49">
        <f t="shared" si="0"/>
        <v>5131</v>
      </c>
    </row>
    <row r="6" spans="1:28">
      <c r="A6" s="62" t="s">
        <v>47</v>
      </c>
      <c r="B6" s="19">
        <f>[10]Totais_mês!$C$7</f>
        <v>22</v>
      </c>
      <c r="C6" s="19">
        <f>[11]Totais_mês!$C$7</f>
        <v>2</v>
      </c>
      <c r="D6" s="19">
        <v>35</v>
      </c>
      <c r="E6" s="19">
        <v>9</v>
      </c>
      <c r="F6" s="19">
        <v>101</v>
      </c>
      <c r="G6" s="19">
        <v>11</v>
      </c>
      <c r="H6" s="19">
        <v>40</v>
      </c>
      <c r="I6" s="19">
        <v>150</v>
      </c>
      <c r="J6" s="19">
        <v>9</v>
      </c>
      <c r="K6" s="19">
        <f>[12]Totais_mês!$C$11</f>
        <v>22</v>
      </c>
      <c r="L6" s="19">
        <f>[13]Totais_mês!$C$12</f>
        <v>12</v>
      </c>
      <c r="M6" s="19">
        <f>[14]Totais_mês!$C$12</f>
        <v>24</v>
      </c>
      <c r="N6" s="49">
        <f t="shared" si="0"/>
        <v>437</v>
      </c>
    </row>
    <row r="7" spans="1:28">
      <c r="A7" s="63" t="s">
        <v>48</v>
      </c>
      <c r="B7" s="19">
        <f>[10]Totais_mês!$C$8</f>
        <v>126</v>
      </c>
      <c r="C7" s="19">
        <f>[11]Totais_mês!$C$8</f>
        <v>190</v>
      </c>
      <c r="D7" s="19">
        <v>88</v>
      </c>
      <c r="E7" s="19">
        <v>127</v>
      </c>
      <c r="F7" s="19">
        <v>178</v>
      </c>
      <c r="G7" s="19">
        <v>55</v>
      </c>
      <c r="H7" s="19">
        <v>134</v>
      </c>
      <c r="I7" s="19">
        <v>500</v>
      </c>
      <c r="J7" s="19">
        <v>181</v>
      </c>
      <c r="K7" s="19">
        <f>[12]Totais_mês!$C$12</f>
        <v>83</v>
      </c>
      <c r="L7" s="19">
        <f>[13]Totais_mês!$C$13</f>
        <v>64</v>
      </c>
      <c r="M7" s="19">
        <f>[14]Totais_mês!$C$13</f>
        <v>29</v>
      </c>
      <c r="N7" s="49">
        <f t="shared" si="0"/>
        <v>1755</v>
      </c>
    </row>
    <row r="8" spans="1:28">
      <c r="A8" s="64" t="s">
        <v>49</v>
      </c>
      <c r="B8" s="19">
        <f>[10]Totais_mês!$C$10</f>
        <v>131</v>
      </c>
      <c r="C8" s="19">
        <f>[11]Totais_mês!$C$9</f>
        <v>50</v>
      </c>
      <c r="D8" s="19">
        <v>45</v>
      </c>
      <c r="E8" s="19">
        <v>53</v>
      </c>
      <c r="F8" s="19">
        <v>172</v>
      </c>
      <c r="G8" s="19">
        <v>59</v>
      </c>
      <c r="H8" s="19">
        <v>79</v>
      </c>
      <c r="I8" s="19">
        <v>151</v>
      </c>
      <c r="J8" s="19">
        <v>33</v>
      </c>
      <c r="K8" s="19">
        <f>[12]Totais_mês!$C$13</f>
        <v>41</v>
      </c>
      <c r="L8" s="19">
        <f>[13]Totais_mês!$C$14</f>
        <v>21</v>
      </c>
      <c r="M8" s="19">
        <f>[14]Totais_mês!$C$14</f>
        <v>69</v>
      </c>
      <c r="N8" s="49">
        <f t="shared" si="0"/>
        <v>904</v>
      </c>
    </row>
    <row r="9" spans="1:28">
      <c r="A9" s="64" t="s">
        <v>50</v>
      </c>
      <c r="B9" s="19">
        <f>[10]Totais_mês!$C$10</f>
        <v>131</v>
      </c>
      <c r="C9" s="19">
        <f>[11]Totais_mês!$C$10</f>
        <v>10</v>
      </c>
      <c r="D9" s="19">
        <v>36</v>
      </c>
      <c r="E9" s="19">
        <v>31</v>
      </c>
      <c r="F9" s="19">
        <v>41</v>
      </c>
      <c r="G9" s="19">
        <v>35</v>
      </c>
      <c r="H9" s="19">
        <v>94</v>
      </c>
      <c r="I9" s="19">
        <v>300</v>
      </c>
      <c r="J9" s="19">
        <v>63</v>
      </c>
      <c r="K9" s="19">
        <f>[12]Totais_mês!$C$14</f>
        <v>80</v>
      </c>
      <c r="L9" s="19">
        <f>[13]Totais_mês!$C$15</f>
        <v>85</v>
      </c>
      <c r="M9" s="19">
        <f>[14]Totais_mês!$C$15</f>
        <v>97</v>
      </c>
      <c r="N9" s="49">
        <f t="shared" si="0"/>
        <v>1003</v>
      </c>
    </row>
    <row r="10" spans="1:28">
      <c r="A10" s="64" t="s">
        <v>51</v>
      </c>
      <c r="B10" s="19">
        <f>[10]Totais_mês!$C$11</f>
        <v>37</v>
      </c>
      <c r="C10" s="19">
        <f>[11]Totais_mês!$C$11</f>
        <v>23</v>
      </c>
      <c r="D10" s="19">
        <v>88</v>
      </c>
      <c r="E10" s="19">
        <v>118</v>
      </c>
      <c r="F10" s="19">
        <v>123</v>
      </c>
      <c r="G10" s="19">
        <v>42</v>
      </c>
      <c r="H10" s="19">
        <v>87</v>
      </c>
      <c r="I10" s="19">
        <v>320</v>
      </c>
      <c r="J10" s="19">
        <v>45</v>
      </c>
      <c r="K10" s="19">
        <f>[12]Totais_mês!$C$15</f>
        <v>99</v>
      </c>
      <c r="L10" s="19">
        <f>[13]Totais_mês!$C$16</f>
        <v>49</v>
      </c>
      <c r="M10" s="19">
        <f>[14]Totais_mês!$C$16</f>
        <v>36</v>
      </c>
      <c r="N10" s="49">
        <f t="shared" si="0"/>
        <v>1067</v>
      </c>
    </row>
    <row r="11" spans="1:28" s="52" customFormat="1" ht="15.75">
      <c r="A11" s="65" t="s">
        <v>52</v>
      </c>
      <c r="B11" s="17">
        <f t="shared" ref="B11:I11" si="1">SUM(B2:B10)</f>
        <v>1897</v>
      </c>
      <c r="C11" s="17">
        <f t="shared" si="1"/>
        <v>1219</v>
      </c>
      <c r="D11" s="17">
        <f t="shared" si="1"/>
        <v>1712</v>
      </c>
      <c r="E11" s="17">
        <f t="shared" si="1"/>
        <v>1559</v>
      </c>
      <c r="F11" s="17">
        <f t="shared" si="1"/>
        <v>1883</v>
      </c>
      <c r="G11" s="17">
        <f t="shared" si="1"/>
        <v>1313</v>
      </c>
      <c r="H11" s="17">
        <f t="shared" si="1"/>
        <v>2960</v>
      </c>
      <c r="I11" s="17">
        <f t="shared" si="1"/>
        <v>18291</v>
      </c>
      <c r="J11" s="17">
        <f>SUM(J2:J10)</f>
        <v>3940</v>
      </c>
      <c r="K11" s="17">
        <f>SUM(K2:K10)</f>
        <v>7886</v>
      </c>
      <c r="L11" s="17">
        <f>SUM(L2:L10)</f>
        <v>3035</v>
      </c>
      <c r="M11" s="17">
        <f>SUM(M2:M10)</f>
        <v>964</v>
      </c>
      <c r="N11" s="51">
        <f t="shared" si="0"/>
        <v>46659</v>
      </c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</row>
    <row r="12" spans="1:28" s="54" customFormat="1" ht="15.75">
      <c r="A12" s="66"/>
      <c r="N12" s="67"/>
    </row>
    <row r="13" spans="1:28" s="20" customFormat="1" ht="15.75">
      <c r="A13" s="68" t="s">
        <v>13</v>
      </c>
      <c r="B13" s="20">
        <f>B11</f>
        <v>1897</v>
      </c>
      <c r="C13" s="20">
        <f>[11]Totais_mês!$C$14</f>
        <v>1219</v>
      </c>
      <c r="D13" s="20">
        <v>1712</v>
      </c>
      <c r="E13" s="20">
        <v>1559</v>
      </c>
      <c r="F13" s="20">
        <v>1883</v>
      </c>
      <c r="G13" s="20">
        <v>1313</v>
      </c>
      <c r="H13" s="20">
        <v>2960</v>
      </c>
      <c r="I13" s="20">
        <v>18291</v>
      </c>
      <c r="J13" s="20">
        <v>3940</v>
      </c>
      <c r="K13" s="20">
        <f>[12]Totais_mês!$C$18</f>
        <v>7886</v>
      </c>
      <c r="L13" s="20">
        <f>[13]Totais_mês!$C$19</f>
        <v>3035</v>
      </c>
      <c r="M13" s="20">
        <f>[14]Totais_mês!$C$19</f>
        <v>964</v>
      </c>
      <c r="N13" s="55">
        <f>SUM(B13:M13)</f>
        <v>46659</v>
      </c>
    </row>
    <row r="14" spans="1:28" s="20" customFormat="1" ht="15.75">
      <c r="A14" s="68" t="s">
        <v>14</v>
      </c>
      <c r="B14" s="75">
        <f>[10]Totais_mês!$C$15</f>
        <v>1796</v>
      </c>
      <c r="C14" s="20">
        <f>[11]Totais_mês!$C$15</f>
        <v>1014</v>
      </c>
      <c r="D14" s="75">
        <f>[15]Totais_mês!$C$15</f>
        <v>1686</v>
      </c>
      <c r="E14" s="20">
        <v>1429</v>
      </c>
      <c r="F14" s="20">
        <v>1801</v>
      </c>
      <c r="G14" s="20">
        <v>1241</v>
      </c>
      <c r="H14" s="20">
        <v>2292</v>
      </c>
      <c r="I14" s="20">
        <v>17830</v>
      </c>
      <c r="J14" s="20">
        <v>3800</v>
      </c>
      <c r="K14" s="20">
        <f>[12]Totais_mês!$C$19</f>
        <v>7790</v>
      </c>
      <c r="L14" s="20">
        <f>[13]Totais_mês!$C$20</f>
        <v>2975</v>
      </c>
      <c r="M14" s="20">
        <f>[14]Totais_mês!$C$20</f>
        <v>902</v>
      </c>
      <c r="N14" s="55">
        <f>SUM(B14:M14)</f>
        <v>44556</v>
      </c>
    </row>
    <row r="15" spans="1:28" s="20" customFormat="1" ht="15.75">
      <c r="A15" s="68" t="s">
        <v>15</v>
      </c>
      <c r="B15" s="20">
        <f>[10]Totais_mês!$C$16</f>
        <v>26</v>
      </c>
      <c r="C15" s="20">
        <f>[11]Totais_mês!$C$16</f>
        <v>205</v>
      </c>
      <c r="D15" s="75">
        <f>D13-D14</f>
        <v>26</v>
      </c>
      <c r="E15" s="20">
        <f t="shared" ref="E15:J15" si="2">E13-E14</f>
        <v>130</v>
      </c>
      <c r="F15" s="20">
        <f t="shared" si="2"/>
        <v>82</v>
      </c>
      <c r="G15" s="20">
        <f t="shared" si="2"/>
        <v>72</v>
      </c>
      <c r="H15" s="20">
        <f t="shared" si="2"/>
        <v>668</v>
      </c>
      <c r="I15" s="20">
        <f t="shared" si="2"/>
        <v>461</v>
      </c>
      <c r="J15" s="20">
        <f t="shared" si="2"/>
        <v>140</v>
      </c>
      <c r="K15" s="20">
        <f>K13-K14</f>
        <v>96</v>
      </c>
      <c r="L15" s="20">
        <f>L13-L14</f>
        <v>60</v>
      </c>
      <c r="M15" s="20">
        <f>M13-M14</f>
        <v>62</v>
      </c>
      <c r="N15" s="55">
        <f>SUM(B15:M15)</f>
        <v>2028</v>
      </c>
    </row>
    <row r="16" spans="1:28" s="54" customFormat="1">
      <c r="N16" s="67"/>
    </row>
    <row r="17" spans="1:28" s="54" customFormat="1">
      <c r="N17" s="67"/>
    </row>
    <row r="18" spans="1:28" ht="15.75">
      <c r="A18" s="69" t="s">
        <v>53</v>
      </c>
      <c r="B18" s="57" t="s">
        <v>19</v>
      </c>
      <c r="C18" s="57" t="s">
        <v>20</v>
      </c>
      <c r="D18" s="57" t="s">
        <v>21</v>
      </c>
      <c r="E18" s="57" t="s">
        <v>22</v>
      </c>
      <c r="F18" s="57" t="s">
        <v>23</v>
      </c>
      <c r="G18" s="58" t="s">
        <v>24</v>
      </c>
      <c r="H18" s="59" t="s">
        <v>25</v>
      </c>
      <c r="I18" s="60" t="s">
        <v>26</v>
      </c>
      <c r="J18" s="57" t="s">
        <v>27</v>
      </c>
      <c r="K18" s="57" t="s">
        <v>28</v>
      </c>
      <c r="L18" s="58" t="s">
        <v>29</v>
      </c>
      <c r="M18" s="59" t="s">
        <v>30</v>
      </c>
      <c r="N18" s="59" t="s">
        <v>12</v>
      </c>
    </row>
    <row r="19" spans="1:28" ht="15.75">
      <c r="A19" s="70" t="s">
        <v>54</v>
      </c>
      <c r="B19" s="19">
        <f>[10]Totais_mês!$F$3</f>
        <v>1232</v>
      </c>
      <c r="C19" s="19">
        <f>[11]Totais_mês!$F$3</f>
        <v>591</v>
      </c>
      <c r="D19" s="76">
        <v>752</v>
      </c>
      <c r="E19" s="19">
        <v>901</v>
      </c>
      <c r="F19" s="19">
        <v>1263</v>
      </c>
      <c r="G19" s="19">
        <v>634</v>
      </c>
      <c r="H19" s="19">
        <v>637</v>
      </c>
      <c r="I19" s="19">
        <v>1100</v>
      </c>
      <c r="J19" s="19">
        <v>495</v>
      </c>
      <c r="K19" s="19">
        <f>[12]Totais_mês!$F$8</f>
        <v>936</v>
      </c>
      <c r="L19" s="19">
        <f>[13]Totais_mês!$F$8</f>
        <v>363</v>
      </c>
      <c r="M19" s="19">
        <f>[14]Totais_mês!$F$8</f>
        <v>501</v>
      </c>
      <c r="N19" s="49">
        <f t="shared" ref="N19:N27" si="3">SUM(B19:M19)</f>
        <v>9405</v>
      </c>
    </row>
    <row r="20" spans="1:28" ht="15.75">
      <c r="A20" s="71" t="s">
        <v>58</v>
      </c>
      <c r="B20" s="19">
        <f>[10]Totais_mês!$F$4</f>
        <v>97</v>
      </c>
      <c r="C20" s="19">
        <f>[11]Totais_mês!$F$4</f>
        <v>0</v>
      </c>
      <c r="D20" s="77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f>[12]Totais_mês!$F$9</f>
        <v>0</v>
      </c>
      <c r="L20" s="19">
        <f>[13]Totais_mês!$F$18</f>
        <v>0</v>
      </c>
      <c r="M20" s="19">
        <f>[14]Totais_mês!$F$12</f>
        <v>0</v>
      </c>
      <c r="N20" s="49">
        <f t="shared" si="3"/>
        <v>97</v>
      </c>
    </row>
    <row r="21" spans="1:28" ht="15.75">
      <c r="A21" s="70" t="s">
        <v>55</v>
      </c>
      <c r="B21" s="19">
        <f>[10]Totais_mês!$F$5</f>
        <v>64</v>
      </c>
      <c r="C21" s="19">
        <f>[11]Totais_mês!$F$5</f>
        <v>438</v>
      </c>
      <c r="D21" s="77">
        <v>568</v>
      </c>
      <c r="E21" s="19">
        <v>333</v>
      </c>
      <c r="F21" s="19">
        <v>200</v>
      </c>
      <c r="G21" s="19">
        <v>309</v>
      </c>
      <c r="H21" s="19">
        <v>267</v>
      </c>
      <c r="I21" s="19">
        <v>237</v>
      </c>
      <c r="J21" s="19">
        <v>215</v>
      </c>
      <c r="K21" s="19">
        <f>[12]Totais_mês!$F$10</f>
        <v>274</v>
      </c>
      <c r="L21" s="19">
        <f>[13]Totais_mês!$F$9</f>
        <v>231</v>
      </c>
      <c r="M21" s="19">
        <f>[14]Totais_mês!$F$9</f>
        <v>147</v>
      </c>
      <c r="N21" s="49">
        <f t="shared" si="3"/>
        <v>3283</v>
      </c>
    </row>
    <row r="22" spans="1:28" ht="15.75">
      <c r="A22" s="70" t="s">
        <v>56</v>
      </c>
      <c r="B22" s="19">
        <f>[10]Totais_mês!$F$6</f>
        <v>262</v>
      </c>
      <c r="C22" s="19">
        <f>[11]Totais_mês!$F$6</f>
        <v>87</v>
      </c>
      <c r="D22" s="77">
        <v>128</v>
      </c>
      <c r="E22" s="19">
        <v>73</v>
      </c>
      <c r="F22" s="19">
        <v>48</v>
      </c>
      <c r="G22" s="19">
        <v>12</v>
      </c>
      <c r="H22" s="19">
        <v>75</v>
      </c>
      <c r="I22" s="19">
        <v>120</v>
      </c>
      <c r="J22" s="19">
        <v>38</v>
      </c>
      <c r="K22" s="19">
        <f>[12]Totais_mês!$F$11</f>
        <v>21</v>
      </c>
      <c r="L22" s="19">
        <f>[13]Totais_mês!$F$10</f>
        <v>215</v>
      </c>
      <c r="M22" s="19">
        <f>[14]Totais_mês!$F$10</f>
        <v>11</v>
      </c>
      <c r="N22" s="49">
        <f t="shared" si="3"/>
        <v>1090</v>
      </c>
    </row>
    <row r="23" spans="1:28" ht="15.75">
      <c r="A23" s="72" t="s">
        <v>59</v>
      </c>
      <c r="B23" s="19">
        <f>[10]Totais_mês!$F$7</f>
        <v>4</v>
      </c>
      <c r="C23" s="19">
        <f>[11]Totais_mês!$F$7</f>
        <v>103</v>
      </c>
      <c r="D23" s="77">
        <v>101</v>
      </c>
      <c r="E23" s="19">
        <v>169</v>
      </c>
      <c r="F23" s="19">
        <v>190</v>
      </c>
      <c r="G23" s="19">
        <f>[16]Contribuições!$G$292</f>
        <v>259</v>
      </c>
      <c r="H23" s="19">
        <v>1418</v>
      </c>
      <c r="I23" s="19">
        <v>1314</v>
      </c>
      <c r="J23" s="19">
        <v>134</v>
      </c>
      <c r="K23" s="19">
        <f>[12]Totais_mês!$F$12</f>
        <v>504</v>
      </c>
      <c r="L23" s="19">
        <f>[13]Totais_mês!$F$11</f>
        <v>219</v>
      </c>
      <c r="M23" s="19">
        <f>[14]Totais_mês!$F$11</f>
        <v>0</v>
      </c>
      <c r="N23" s="49">
        <f t="shared" si="3"/>
        <v>4415</v>
      </c>
    </row>
    <row r="24" spans="1:28" ht="15.75">
      <c r="A24" s="72" t="s">
        <v>60</v>
      </c>
      <c r="B24" s="19">
        <f>[10]Totais_mês!$F$8</f>
        <v>0</v>
      </c>
      <c r="C24" s="19">
        <f>[11]Totais_mês!$F$9</f>
        <v>0</v>
      </c>
      <c r="D24" s="77">
        <v>133</v>
      </c>
      <c r="E24" s="19">
        <v>83</v>
      </c>
      <c r="F24" s="19">
        <v>182</v>
      </c>
      <c r="G24" s="19">
        <f>[16]Contribuições!$G$293</f>
        <v>99</v>
      </c>
      <c r="H24" s="19">
        <v>308</v>
      </c>
      <c r="I24" s="19">
        <v>1320</v>
      </c>
      <c r="J24" s="19">
        <v>98</v>
      </c>
      <c r="K24" s="19">
        <f>[12]Totais_mês!$F$13</f>
        <v>176</v>
      </c>
      <c r="L24" s="19">
        <f>[13]Totais_mês!$F$12</f>
        <v>117</v>
      </c>
      <c r="M24" s="19">
        <f>[14]Totais_mês!$F$13</f>
        <v>202</v>
      </c>
      <c r="N24" s="49">
        <f t="shared" si="3"/>
        <v>2718</v>
      </c>
    </row>
    <row r="25" spans="1:28" ht="15.75">
      <c r="A25" s="72" t="s">
        <v>65</v>
      </c>
      <c r="B25" s="19"/>
      <c r="C25" s="19"/>
      <c r="D25" s="77"/>
      <c r="E25" s="19"/>
      <c r="F25" s="19"/>
      <c r="G25" s="19"/>
      <c r="H25" s="19"/>
      <c r="I25" s="19"/>
      <c r="J25" s="19"/>
      <c r="K25" s="19"/>
      <c r="L25" s="19"/>
      <c r="M25" s="19"/>
      <c r="N25" s="49">
        <v>0</v>
      </c>
    </row>
    <row r="26" spans="1:28" ht="15.75">
      <c r="A26" s="72" t="s">
        <v>66</v>
      </c>
      <c r="B26" s="19"/>
      <c r="C26" s="19"/>
      <c r="D26" s="77"/>
      <c r="E26" s="19"/>
      <c r="F26" s="19"/>
      <c r="G26" s="19"/>
      <c r="H26" s="19"/>
      <c r="I26" s="19"/>
      <c r="J26" s="19"/>
      <c r="K26" s="19"/>
      <c r="L26" s="19"/>
      <c r="M26" s="19"/>
      <c r="N26" s="49">
        <v>0</v>
      </c>
    </row>
    <row r="27" spans="1:28" ht="15.75">
      <c r="A27" s="70" t="s">
        <v>57</v>
      </c>
      <c r="B27" s="19">
        <v>238</v>
      </c>
      <c r="C27" s="19">
        <f>[11]Totais_mês!$F$9</f>
        <v>0</v>
      </c>
      <c r="D27" s="77">
        <v>30</v>
      </c>
      <c r="E27" s="19">
        <v>0</v>
      </c>
      <c r="F27" s="19">
        <v>0</v>
      </c>
      <c r="G27" s="19">
        <v>0</v>
      </c>
      <c r="H27" s="19">
        <v>255</v>
      </c>
      <c r="I27" s="19">
        <v>14200</v>
      </c>
      <c r="J27" s="19">
        <v>2960</v>
      </c>
      <c r="K27" s="19">
        <f>[12]Totais_mês!$F$14</f>
        <v>5975</v>
      </c>
      <c r="L27" s="19">
        <f>[13]Totais_mês!$F$13</f>
        <v>1890</v>
      </c>
      <c r="M27" s="19">
        <f>[14]Totais_mês!$F$14</f>
        <v>103</v>
      </c>
      <c r="N27" s="49">
        <f t="shared" si="3"/>
        <v>25651</v>
      </c>
    </row>
    <row r="28" spans="1:28" s="52" customFormat="1" ht="15.75">
      <c r="A28" s="73"/>
      <c r="B28" s="79">
        <f t="shared" ref="B28:N28" si="4">SUM(B19:B27)</f>
        <v>1897</v>
      </c>
      <c r="C28" s="18">
        <f t="shared" si="4"/>
        <v>1219</v>
      </c>
      <c r="D28" s="78">
        <f t="shared" si="4"/>
        <v>1712</v>
      </c>
      <c r="E28" s="18">
        <f t="shared" si="4"/>
        <v>1559</v>
      </c>
      <c r="F28" s="18">
        <f t="shared" si="4"/>
        <v>1883</v>
      </c>
      <c r="G28" s="79">
        <f t="shared" si="4"/>
        <v>1313</v>
      </c>
      <c r="H28" s="18">
        <f t="shared" si="4"/>
        <v>2960</v>
      </c>
      <c r="I28" s="18">
        <f t="shared" si="4"/>
        <v>18291</v>
      </c>
      <c r="J28" s="18">
        <f t="shared" si="4"/>
        <v>3940</v>
      </c>
      <c r="K28" s="18">
        <f t="shared" si="4"/>
        <v>7886</v>
      </c>
      <c r="L28" s="18">
        <f t="shared" si="4"/>
        <v>3035</v>
      </c>
      <c r="M28" s="18">
        <f t="shared" si="4"/>
        <v>964</v>
      </c>
      <c r="N28" s="50">
        <f t="shared" si="4"/>
        <v>46659</v>
      </c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AM151"/>
  <sheetViews>
    <sheetView showGridLines="0" topLeftCell="AG67" workbookViewId="0">
      <selection activeCell="W1" sqref="W1:X2"/>
    </sheetView>
  </sheetViews>
  <sheetFormatPr defaultRowHeight="15"/>
  <cols>
    <col min="1" max="1" width="2.85546875" style="239" customWidth="1"/>
    <col min="2" max="2" width="63.85546875" style="240" customWidth="1"/>
    <col min="3" max="3" width="10.7109375" style="295" bestFit="1" customWidth="1"/>
    <col min="4" max="4" width="4.140625" style="239" customWidth="1"/>
    <col min="5" max="5" width="64.85546875" customWidth="1"/>
    <col min="6" max="6" width="13" style="274" customWidth="1"/>
    <col min="7" max="7" width="4.7109375" customWidth="1"/>
    <col min="8" max="8" width="62.7109375" style="276" customWidth="1"/>
    <col min="9" max="9" width="12.85546875" style="334" customWidth="1"/>
    <col min="10" max="10" width="4.140625" customWidth="1"/>
    <col min="11" max="11" width="62.7109375" customWidth="1"/>
    <col min="12" max="12" width="12.85546875" style="274" customWidth="1"/>
    <col min="13" max="13" width="4" customWidth="1"/>
    <col min="14" max="14" width="65.140625" customWidth="1"/>
    <col min="15" max="15" width="10.5703125" style="274" customWidth="1"/>
    <col min="16" max="16" width="3.7109375" customWidth="1"/>
    <col min="17" max="17" width="65.28515625" style="276" customWidth="1"/>
    <col min="18" max="18" width="11" style="276" customWidth="1"/>
    <col min="19" max="19" width="5.42578125" customWidth="1"/>
    <col min="20" max="20" width="56.85546875" customWidth="1"/>
    <col min="21" max="21" width="11.7109375" customWidth="1"/>
    <col min="22" max="22" width="3.85546875" customWidth="1"/>
    <col min="23" max="23" width="57.28515625" customWidth="1"/>
    <col min="24" max="24" width="14.42578125" style="274" customWidth="1"/>
    <col min="25" max="25" width="4.28515625" customWidth="1"/>
    <col min="26" max="26" width="59.85546875" style="276" customWidth="1"/>
    <col min="27" max="27" width="12.28515625" style="286" customWidth="1"/>
    <col min="28" max="28" width="4.85546875" customWidth="1"/>
    <col min="29" max="29" width="59" style="276" customWidth="1"/>
    <col min="30" max="30" width="12.7109375" style="286" customWidth="1"/>
    <col min="31" max="31" width="4" customWidth="1"/>
    <col min="32" max="32" width="56.5703125" style="276" customWidth="1"/>
    <col min="33" max="33" width="14.85546875" style="276" customWidth="1"/>
    <col min="34" max="34" width="3.42578125" customWidth="1"/>
    <col min="35" max="35" width="54.5703125" customWidth="1"/>
    <col min="36" max="36" width="11.42578125" style="274" customWidth="1"/>
    <col min="37" max="37" width="7" customWidth="1"/>
    <col min="38" max="38" width="63" customWidth="1"/>
    <col min="39" max="39" width="14.28515625" style="274" customWidth="1"/>
  </cols>
  <sheetData>
    <row r="1" spans="1:39" s="276" customFormat="1">
      <c r="A1" s="299"/>
      <c r="B1" s="372" t="s">
        <v>94</v>
      </c>
      <c r="C1" s="373"/>
      <c r="D1" s="299"/>
      <c r="E1" s="372" t="s">
        <v>95</v>
      </c>
      <c r="F1" s="370"/>
      <c r="H1" s="374" t="s">
        <v>294</v>
      </c>
      <c r="I1" s="374"/>
      <c r="K1" s="372" t="s">
        <v>293</v>
      </c>
      <c r="L1" s="370"/>
      <c r="N1" s="372" t="s">
        <v>295</v>
      </c>
      <c r="O1" s="370"/>
      <c r="Q1" s="372" t="s">
        <v>324</v>
      </c>
      <c r="R1" s="370"/>
      <c r="T1" s="371" t="s">
        <v>378</v>
      </c>
      <c r="U1" s="370"/>
      <c r="W1" s="370" t="s">
        <v>569</v>
      </c>
      <c r="X1" s="370"/>
      <c r="Z1" s="371" t="s">
        <v>432</v>
      </c>
      <c r="AA1" s="374"/>
      <c r="AC1" s="374" t="s">
        <v>87</v>
      </c>
      <c r="AD1" s="374"/>
      <c r="AF1" s="371" t="s">
        <v>484</v>
      </c>
      <c r="AG1" s="374"/>
      <c r="AI1" s="374" t="s">
        <v>88</v>
      </c>
      <c r="AJ1" s="374"/>
      <c r="AL1" s="374" t="s">
        <v>86</v>
      </c>
      <c r="AM1" s="374"/>
    </row>
    <row r="2" spans="1:39" s="276" customFormat="1" ht="7.5" customHeight="1">
      <c r="A2" s="299"/>
      <c r="B2" s="373"/>
      <c r="C2" s="373"/>
      <c r="D2" s="299"/>
      <c r="E2" s="370"/>
      <c r="F2" s="370"/>
      <c r="H2" s="374"/>
      <c r="I2" s="374"/>
      <c r="K2" s="370"/>
      <c r="L2" s="370"/>
      <c r="N2" s="370"/>
      <c r="O2" s="370"/>
      <c r="Q2" s="370"/>
      <c r="R2" s="370"/>
      <c r="T2" s="370"/>
      <c r="U2" s="370"/>
      <c r="W2" s="370"/>
      <c r="X2" s="370"/>
      <c r="Z2" s="374"/>
      <c r="AA2" s="374"/>
      <c r="AC2" s="374"/>
      <c r="AD2" s="374"/>
      <c r="AF2" s="374"/>
      <c r="AG2" s="374"/>
      <c r="AI2" s="374"/>
      <c r="AJ2" s="374"/>
      <c r="AL2" s="374"/>
      <c r="AM2" s="374"/>
    </row>
    <row r="3" spans="1:39" s="276" customFormat="1">
      <c r="A3" s="299"/>
      <c r="B3" s="345" t="s">
        <v>96</v>
      </c>
      <c r="C3" s="345">
        <v>470</v>
      </c>
      <c r="D3" s="299"/>
      <c r="E3" s="346" t="s">
        <v>162</v>
      </c>
      <c r="F3" s="346">
        <v>36</v>
      </c>
      <c r="H3" s="346" t="s">
        <v>210</v>
      </c>
      <c r="I3" s="346">
        <v>325</v>
      </c>
      <c r="K3" s="346" t="s">
        <v>163</v>
      </c>
      <c r="L3" s="346">
        <v>285</v>
      </c>
      <c r="N3" s="357" t="s">
        <v>98</v>
      </c>
      <c r="O3" s="357">
        <v>1229</v>
      </c>
      <c r="Q3" s="357" t="s">
        <v>325</v>
      </c>
      <c r="R3" s="357">
        <v>180</v>
      </c>
      <c r="T3" s="358" t="s">
        <v>162</v>
      </c>
      <c r="U3" s="358">
        <v>125</v>
      </c>
      <c r="W3" s="358" t="s">
        <v>96</v>
      </c>
      <c r="X3" s="358">
        <v>390</v>
      </c>
      <c r="Z3" s="358" t="s">
        <v>96</v>
      </c>
      <c r="AA3" s="358">
        <v>82</v>
      </c>
      <c r="AC3" s="358" t="s">
        <v>162</v>
      </c>
      <c r="AD3" s="358">
        <v>763</v>
      </c>
      <c r="AF3" s="358" t="s">
        <v>98</v>
      </c>
      <c r="AG3" s="358">
        <v>219.5</v>
      </c>
      <c r="AI3" s="358" t="s">
        <v>163</v>
      </c>
      <c r="AJ3" s="358">
        <v>1012</v>
      </c>
      <c r="AL3" s="360" t="s">
        <v>162</v>
      </c>
      <c r="AM3" s="360">
        <v>1915.5</v>
      </c>
    </row>
    <row r="4" spans="1:39" s="276" customFormat="1">
      <c r="A4" s="299"/>
      <c r="B4" s="345" t="s">
        <v>97</v>
      </c>
      <c r="C4" s="345">
        <v>223</v>
      </c>
      <c r="D4" s="299"/>
      <c r="E4" s="346" t="s">
        <v>163</v>
      </c>
      <c r="F4" s="346">
        <v>138</v>
      </c>
      <c r="H4" s="346" t="s">
        <v>211</v>
      </c>
      <c r="I4" s="346">
        <v>12</v>
      </c>
      <c r="K4" s="346" t="s">
        <v>213</v>
      </c>
      <c r="L4" s="346">
        <v>358</v>
      </c>
      <c r="N4" s="357" t="s">
        <v>296</v>
      </c>
      <c r="O4" s="357">
        <v>2433</v>
      </c>
      <c r="Q4" s="357" t="s">
        <v>211</v>
      </c>
      <c r="R4" s="357">
        <v>297</v>
      </c>
      <c r="T4" s="358" t="s">
        <v>353</v>
      </c>
      <c r="U4" s="358">
        <v>1144</v>
      </c>
      <c r="W4" s="358" t="s">
        <v>211</v>
      </c>
      <c r="X4" s="358">
        <v>382</v>
      </c>
      <c r="Z4" s="358" t="s">
        <v>163</v>
      </c>
      <c r="AA4" s="358">
        <v>153</v>
      </c>
      <c r="AC4" s="358" t="s">
        <v>211</v>
      </c>
      <c r="AD4" s="358">
        <v>235</v>
      </c>
      <c r="AF4" s="358" t="s">
        <v>213</v>
      </c>
      <c r="AG4" s="358">
        <v>860</v>
      </c>
      <c r="AI4" s="358" t="s">
        <v>99</v>
      </c>
      <c r="AJ4" s="358">
        <v>1185</v>
      </c>
      <c r="AL4" s="360" t="s">
        <v>500</v>
      </c>
      <c r="AM4" s="360">
        <v>325</v>
      </c>
    </row>
    <row r="5" spans="1:39" s="276" customFormat="1">
      <c r="A5" s="299"/>
      <c r="B5" s="345" t="s">
        <v>98</v>
      </c>
      <c r="C5" s="345">
        <v>357</v>
      </c>
      <c r="D5" s="299"/>
      <c r="E5" s="346" t="s">
        <v>99</v>
      </c>
      <c r="F5" s="346">
        <v>300</v>
      </c>
      <c r="H5" s="346" t="s">
        <v>212</v>
      </c>
      <c r="I5" s="346">
        <v>18</v>
      </c>
      <c r="K5" s="346" t="s">
        <v>255</v>
      </c>
      <c r="L5" s="346">
        <v>466</v>
      </c>
      <c r="N5" s="357" t="s">
        <v>214</v>
      </c>
      <c r="O5" s="357">
        <v>18</v>
      </c>
      <c r="Q5" s="357" t="s">
        <v>99</v>
      </c>
      <c r="R5" s="357">
        <v>186</v>
      </c>
      <c r="T5" s="358" t="s">
        <v>255</v>
      </c>
      <c r="U5" s="358">
        <v>18</v>
      </c>
      <c r="W5" s="358" t="s">
        <v>99</v>
      </c>
      <c r="X5" s="358">
        <v>646.5</v>
      </c>
      <c r="Z5" s="358" t="s">
        <v>99</v>
      </c>
      <c r="AA5" s="358">
        <v>110.5</v>
      </c>
      <c r="AC5" s="358" t="s">
        <v>99</v>
      </c>
      <c r="AD5" s="358">
        <v>494</v>
      </c>
      <c r="AF5" s="358" t="s">
        <v>214</v>
      </c>
      <c r="AG5" s="358">
        <v>371</v>
      </c>
      <c r="AI5" s="358" t="s">
        <v>485</v>
      </c>
      <c r="AJ5" s="358">
        <v>156</v>
      </c>
      <c r="AL5" s="360" t="s">
        <v>501</v>
      </c>
      <c r="AM5" s="360">
        <v>180</v>
      </c>
    </row>
    <row r="6" spans="1:39" s="276" customFormat="1">
      <c r="A6" s="299"/>
      <c r="B6" s="345" t="s">
        <v>99</v>
      </c>
      <c r="C6" s="345">
        <v>1434</v>
      </c>
      <c r="D6" s="299"/>
      <c r="E6" s="346" t="s">
        <v>164</v>
      </c>
      <c r="F6" s="346">
        <v>230</v>
      </c>
      <c r="H6" s="346" t="s">
        <v>213</v>
      </c>
      <c r="I6" s="346">
        <v>910</v>
      </c>
      <c r="K6" s="346" t="s">
        <v>256</v>
      </c>
      <c r="L6" s="346">
        <v>255</v>
      </c>
      <c r="N6" s="357" t="s">
        <v>256</v>
      </c>
      <c r="O6" s="357">
        <v>280</v>
      </c>
      <c r="Q6" s="357" t="s">
        <v>326</v>
      </c>
      <c r="R6" s="357">
        <v>875</v>
      </c>
      <c r="T6" s="358" t="s">
        <v>354</v>
      </c>
      <c r="U6" s="358">
        <v>100</v>
      </c>
      <c r="W6" s="358" t="s">
        <v>100</v>
      </c>
      <c r="X6" s="358">
        <v>288</v>
      </c>
      <c r="Z6" s="358" t="s">
        <v>407</v>
      </c>
      <c r="AA6" s="358">
        <v>119.5</v>
      </c>
      <c r="AC6" s="358" t="s">
        <v>255</v>
      </c>
      <c r="AD6" s="358">
        <v>128</v>
      </c>
      <c r="AF6" s="358" t="s">
        <v>216</v>
      </c>
      <c r="AG6" s="358">
        <v>66</v>
      </c>
      <c r="AI6" s="358" t="s">
        <v>486</v>
      </c>
      <c r="AJ6" s="358">
        <v>6</v>
      </c>
      <c r="AL6" s="360" t="s">
        <v>163</v>
      </c>
      <c r="AM6" s="360">
        <v>4319.5</v>
      </c>
    </row>
    <row r="7" spans="1:39" s="276" customFormat="1">
      <c r="A7" s="299"/>
      <c r="B7" s="345" t="s">
        <v>100</v>
      </c>
      <c r="C7" s="345">
        <v>194.5</v>
      </c>
      <c r="D7" s="299"/>
      <c r="E7" s="346" t="s">
        <v>100</v>
      </c>
      <c r="F7" s="346">
        <v>164</v>
      </c>
      <c r="H7" s="346" t="s">
        <v>214</v>
      </c>
      <c r="I7" s="346">
        <v>935.5</v>
      </c>
      <c r="K7" s="346" t="s">
        <v>257</v>
      </c>
      <c r="L7" s="346">
        <v>141</v>
      </c>
      <c r="N7" s="357" t="s">
        <v>100</v>
      </c>
      <c r="O7" s="357">
        <v>519</v>
      </c>
      <c r="Q7" s="357" t="s">
        <v>214</v>
      </c>
      <c r="R7" s="357">
        <v>112</v>
      </c>
      <c r="T7" s="358" t="s">
        <v>216</v>
      </c>
      <c r="U7" s="358">
        <v>435</v>
      </c>
      <c r="W7" s="358" t="s">
        <v>328</v>
      </c>
      <c r="X7" s="358">
        <v>888</v>
      </c>
      <c r="Z7" s="358" t="s">
        <v>257</v>
      </c>
      <c r="AA7" s="358">
        <v>87</v>
      </c>
      <c r="AC7" s="358" t="s">
        <v>433</v>
      </c>
      <c r="AD7" s="358">
        <v>127</v>
      </c>
      <c r="AF7" s="358" t="s">
        <v>328</v>
      </c>
      <c r="AG7" s="358">
        <v>40</v>
      </c>
      <c r="AI7" s="358" t="s">
        <v>216</v>
      </c>
      <c r="AJ7" s="358">
        <v>255</v>
      </c>
      <c r="AL7" s="360" t="s">
        <v>212</v>
      </c>
      <c r="AM7" s="360">
        <v>283</v>
      </c>
    </row>
    <row r="8" spans="1:39" s="276" customFormat="1">
      <c r="A8" s="299"/>
      <c r="B8" s="345" t="s">
        <v>101</v>
      </c>
      <c r="C8" s="345">
        <v>318</v>
      </c>
      <c r="D8" s="299"/>
      <c r="E8" s="346" t="s">
        <v>101</v>
      </c>
      <c r="F8" s="346">
        <v>181</v>
      </c>
      <c r="H8" s="346" t="s">
        <v>215</v>
      </c>
      <c r="I8" s="346">
        <v>30</v>
      </c>
      <c r="K8" s="346" t="s">
        <v>101</v>
      </c>
      <c r="L8" s="346">
        <v>723</v>
      </c>
      <c r="N8" s="357" t="s">
        <v>297</v>
      </c>
      <c r="O8" s="357">
        <v>619</v>
      </c>
      <c r="Q8" s="357" t="s">
        <v>327</v>
      </c>
      <c r="R8" s="357">
        <v>263.5</v>
      </c>
      <c r="T8" s="358" t="s">
        <v>328</v>
      </c>
      <c r="U8" s="358">
        <v>1122</v>
      </c>
      <c r="W8" s="358" t="s">
        <v>379</v>
      </c>
      <c r="X8" s="358">
        <v>6</v>
      </c>
      <c r="Z8" s="358" t="s">
        <v>328</v>
      </c>
      <c r="AA8" s="358">
        <v>260</v>
      </c>
      <c r="AC8" s="358" t="s">
        <v>100</v>
      </c>
      <c r="AD8" s="358">
        <v>387</v>
      </c>
      <c r="AF8" s="358" t="s">
        <v>457</v>
      </c>
      <c r="AG8" s="358">
        <v>259</v>
      </c>
      <c r="AI8" s="358" t="s">
        <v>101</v>
      </c>
      <c r="AJ8" s="358">
        <v>330</v>
      </c>
      <c r="AL8" s="360" t="s">
        <v>502</v>
      </c>
      <c r="AM8" s="360">
        <v>3308</v>
      </c>
    </row>
    <row r="9" spans="1:39" s="276" customFormat="1">
      <c r="A9" s="299"/>
      <c r="B9" s="345" t="s">
        <v>102</v>
      </c>
      <c r="C9" s="345">
        <v>298</v>
      </c>
      <c r="D9" s="299"/>
      <c r="E9" s="346" t="s">
        <v>165</v>
      </c>
      <c r="F9" s="346">
        <v>6</v>
      </c>
      <c r="H9" s="346" t="s">
        <v>216</v>
      </c>
      <c r="I9" s="346">
        <v>479.5</v>
      </c>
      <c r="K9" s="346" t="s">
        <v>102</v>
      </c>
      <c r="L9" s="346">
        <v>6</v>
      </c>
      <c r="N9" s="357" t="s">
        <v>102</v>
      </c>
      <c r="O9" s="357">
        <v>6</v>
      </c>
      <c r="Q9" s="357" t="s">
        <v>100</v>
      </c>
      <c r="R9" s="357">
        <v>401</v>
      </c>
      <c r="T9" s="358" t="s">
        <v>102</v>
      </c>
      <c r="U9" s="358">
        <v>6</v>
      </c>
      <c r="W9" s="358" t="s">
        <v>380</v>
      </c>
      <c r="X9" s="358">
        <v>150</v>
      </c>
      <c r="Z9" s="358" t="s">
        <v>408</v>
      </c>
      <c r="AA9" s="358">
        <v>96</v>
      </c>
      <c r="AC9" s="358" t="s">
        <v>328</v>
      </c>
      <c r="AD9" s="358">
        <v>530.5</v>
      </c>
      <c r="AF9" s="358" t="s">
        <v>435</v>
      </c>
      <c r="AG9" s="358">
        <v>86</v>
      </c>
      <c r="AI9" s="358" t="s">
        <v>434</v>
      </c>
      <c r="AJ9" s="358">
        <v>295</v>
      </c>
      <c r="AL9" s="360" t="s">
        <v>503</v>
      </c>
      <c r="AM9" s="360">
        <v>3709</v>
      </c>
    </row>
    <row r="10" spans="1:39" s="276" customFormat="1">
      <c r="A10" s="299"/>
      <c r="B10" s="345" t="s">
        <v>103</v>
      </c>
      <c r="C10" s="345">
        <v>215</v>
      </c>
      <c r="D10" s="299"/>
      <c r="E10" s="346" t="s">
        <v>102</v>
      </c>
      <c r="F10" s="346">
        <v>42</v>
      </c>
      <c r="H10" s="346" t="s">
        <v>101</v>
      </c>
      <c r="I10" s="346">
        <v>128</v>
      </c>
      <c r="K10" s="346" t="s">
        <v>166</v>
      </c>
      <c r="L10" s="346">
        <v>1160</v>
      </c>
      <c r="N10" s="357" t="s">
        <v>166</v>
      </c>
      <c r="O10" s="357">
        <v>306.5</v>
      </c>
      <c r="Q10" s="357" t="s">
        <v>328</v>
      </c>
      <c r="R10" s="357">
        <v>481</v>
      </c>
      <c r="T10" s="358" t="s">
        <v>355</v>
      </c>
      <c r="U10" s="358">
        <v>501</v>
      </c>
      <c r="W10" s="358" t="s">
        <v>218</v>
      </c>
      <c r="X10" s="358">
        <v>251.5</v>
      </c>
      <c r="Z10" s="358" t="s">
        <v>218</v>
      </c>
      <c r="AA10" s="358">
        <v>224</v>
      </c>
      <c r="AC10" s="358" t="s">
        <v>434</v>
      </c>
      <c r="AD10" s="358">
        <v>360</v>
      </c>
      <c r="AF10" s="358" t="s">
        <v>166</v>
      </c>
      <c r="AG10" s="358">
        <v>691</v>
      </c>
      <c r="AI10" s="358" t="s">
        <v>408</v>
      </c>
      <c r="AJ10" s="358">
        <v>165</v>
      </c>
      <c r="AL10" s="360" t="s">
        <v>486</v>
      </c>
      <c r="AM10" s="360">
        <v>6</v>
      </c>
    </row>
    <row r="11" spans="1:39" s="276" customFormat="1">
      <c r="A11" s="299"/>
      <c r="B11" s="345" t="s">
        <v>104</v>
      </c>
      <c r="C11" s="345">
        <v>253</v>
      </c>
      <c r="D11" s="299"/>
      <c r="E11" s="346" t="s">
        <v>166</v>
      </c>
      <c r="F11" s="346">
        <v>48</v>
      </c>
      <c r="H11" s="346" t="s">
        <v>217</v>
      </c>
      <c r="I11" s="346">
        <v>42</v>
      </c>
      <c r="K11" s="346" t="s">
        <v>258</v>
      </c>
      <c r="L11" s="346">
        <v>6</v>
      </c>
      <c r="N11" s="357" t="s">
        <v>220</v>
      </c>
      <c r="O11" s="357">
        <v>498</v>
      </c>
      <c r="Q11" s="357" t="s">
        <v>102</v>
      </c>
      <c r="R11" s="357">
        <v>6</v>
      </c>
      <c r="T11" s="358" t="s">
        <v>111</v>
      </c>
      <c r="U11" s="358">
        <v>191</v>
      </c>
      <c r="W11" s="358" t="s">
        <v>111</v>
      </c>
      <c r="X11" s="358">
        <v>6</v>
      </c>
      <c r="Z11" s="358" t="s">
        <v>111</v>
      </c>
      <c r="AA11" s="358">
        <v>63</v>
      </c>
      <c r="AC11" s="358" t="s">
        <v>435</v>
      </c>
      <c r="AD11" s="358">
        <v>240</v>
      </c>
      <c r="AF11" s="358" t="s">
        <v>458</v>
      </c>
      <c r="AG11" s="358">
        <v>120</v>
      </c>
      <c r="AI11" s="358" t="s">
        <v>166</v>
      </c>
      <c r="AJ11" s="358">
        <v>135</v>
      </c>
      <c r="AL11" s="360" t="s">
        <v>100</v>
      </c>
      <c r="AM11" s="360">
        <v>3417</v>
      </c>
    </row>
    <row r="12" spans="1:39" s="276" customFormat="1">
      <c r="A12" s="299"/>
      <c r="B12" s="345" t="s">
        <v>105</v>
      </c>
      <c r="C12" s="345">
        <v>448.5</v>
      </c>
      <c r="D12" s="299"/>
      <c r="E12" s="346" t="s">
        <v>111</v>
      </c>
      <c r="F12" s="346">
        <v>159</v>
      </c>
      <c r="H12" s="346" t="s">
        <v>218</v>
      </c>
      <c r="I12" s="346">
        <v>42</v>
      </c>
      <c r="K12" s="346" t="s">
        <v>259</v>
      </c>
      <c r="L12" s="346">
        <v>42</v>
      </c>
      <c r="N12" s="357" t="s">
        <v>167</v>
      </c>
      <c r="O12" s="357">
        <v>218</v>
      </c>
      <c r="Q12" s="357" t="s">
        <v>166</v>
      </c>
      <c r="R12" s="357">
        <v>511</v>
      </c>
      <c r="T12" s="358" t="s">
        <v>356</v>
      </c>
      <c r="U12" s="358">
        <v>370</v>
      </c>
      <c r="W12" s="358" t="s">
        <v>112</v>
      </c>
      <c r="X12" s="358">
        <v>245.5</v>
      </c>
      <c r="Z12" s="358" t="s">
        <v>221</v>
      </c>
      <c r="AA12" s="358">
        <v>72</v>
      </c>
      <c r="AC12" s="358" t="s">
        <v>436</v>
      </c>
      <c r="AD12" s="358">
        <v>80</v>
      </c>
      <c r="AF12" s="358" t="s">
        <v>459</v>
      </c>
      <c r="AG12" s="358">
        <v>343</v>
      </c>
      <c r="AI12" s="358" t="s">
        <v>487</v>
      </c>
      <c r="AJ12" s="358">
        <v>15</v>
      </c>
      <c r="AL12" s="360" t="s">
        <v>101</v>
      </c>
      <c r="AM12" s="360">
        <v>5620.5</v>
      </c>
    </row>
    <row r="13" spans="1:39" s="276" customFormat="1">
      <c r="A13" s="299"/>
      <c r="B13" s="345" t="s">
        <v>106</v>
      </c>
      <c r="C13" s="345">
        <v>391.5</v>
      </c>
      <c r="D13" s="299"/>
      <c r="E13" s="346" t="s">
        <v>167</v>
      </c>
      <c r="F13" s="346">
        <v>232</v>
      </c>
      <c r="H13" s="346" t="s">
        <v>219</v>
      </c>
      <c r="I13" s="346">
        <v>24</v>
      </c>
      <c r="K13" s="346" t="s">
        <v>220</v>
      </c>
      <c r="L13" s="346">
        <v>381</v>
      </c>
      <c r="N13" s="357" t="s">
        <v>222</v>
      </c>
      <c r="O13" s="357">
        <v>347</v>
      </c>
      <c r="Q13" s="357" t="s">
        <v>220</v>
      </c>
      <c r="R13" s="357">
        <v>492</v>
      </c>
      <c r="T13" s="358" t="s">
        <v>260</v>
      </c>
      <c r="U13" s="358">
        <v>365</v>
      </c>
      <c r="W13" s="358" t="s">
        <v>113</v>
      </c>
      <c r="X13" s="358">
        <v>380.5</v>
      </c>
      <c r="Z13" s="358" t="s">
        <v>409</v>
      </c>
      <c r="AA13" s="358">
        <v>49.5</v>
      </c>
      <c r="AC13" s="358" t="s">
        <v>166</v>
      </c>
      <c r="AD13" s="358">
        <v>712.5</v>
      </c>
      <c r="AF13" s="358" t="s">
        <v>460</v>
      </c>
      <c r="AG13" s="358">
        <v>198</v>
      </c>
      <c r="AI13" s="358" t="s">
        <v>220</v>
      </c>
      <c r="AJ13" s="358">
        <v>460</v>
      </c>
      <c r="AL13" s="360" t="s">
        <v>457</v>
      </c>
      <c r="AM13" s="360">
        <v>914</v>
      </c>
    </row>
    <row r="14" spans="1:39" s="276" customFormat="1">
      <c r="A14" s="299"/>
      <c r="B14" s="345" t="s">
        <v>107</v>
      </c>
      <c r="C14" s="345">
        <v>130</v>
      </c>
      <c r="D14" s="299"/>
      <c r="E14" s="346" t="s">
        <v>112</v>
      </c>
      <c r="F14" s="346">
        <v>36</v>
      </c>
      <c r="H14" s="346" t="s">
        <v>220</v>
      </c>
      <c r="I14" s="346">
        <v>18</v>
      </c>
      <c r="K14" s="346" t="s">
        <v>222</v>
      </c>
      <c r="L14" s="346">
        <v>207</v>
      </c>
      <c r="N14" s="357" t="s">
        <v>260</v>
      </c>
      <c r="O14" s="357">
        <v>304</v>
      </c>
      <c r="Q14" s="357" t="s">
        <v>221</v>
      </c>
      <c r="R14" s="357">
        <v>12</v>
      </c>
      <c r="T14" s="358" t="s">
        <v>357</v>
      </c>
      <c r="U14" s="358">
        <v>923</v>
      </c>
      <c r="W14" s="358" t="s">
        <v>114</v>
      </c>
      <c r="X14" s="358">
        <v>175</v>
      </c>
      <c r="Z14" s="358" t="s">
        <v>410</v>
      </c>
      <c r="AA14" s="358">
        <v>49.5</v>
      </c>
      <c r="AC14" s="358" t="s">
        <v>111</v>
      </c>
      <c r="AD14" s="358">
        <v>187</v>
      </c>
      <c r="AF14" s="358" t="s">
        <v>461</v>
      </c>
      <c r="AG14" s="358">
        <v>50</v>
      </c>
      <c r="AI14" s="358" t="s">
        <v>167</v>
      </c>
      <c r="AJ14" s="358">
        <v>30</v>
      </c>
      <c r="AL14" s="360" t="s">
        <v>504</v>
      </c>
      <c r="AM14" s="360">
        <v>6</v>
      </c>
    </row>
    <row r="15" spans="1:39" s="276" customFormat="1">
      <c r="A15" s="299"/>
      <c r="B15" s="345" t="s">
        <v>108</v>
      </c>
      <c r="C15" s="345">
        <v>6</v>
      </c>
      <c r="D15" s="299"/>
      <c r="E15" s="346" t="s">
        <v>168</v>
      </c>
      <c r="F15" s="346">
        <v>306</v>
      </c>
      <c r="H15" s="346" t="s">
        <v>221</v>
      </c>
      <c r="I15" s="346">
        <v>42</v>
      </c>
      <c r="K15" s="346" t="s">
        <v>260</v>
      </c>
      <c r="L15" s="346">
        <v>245</v>
      </c>
      <c r="N15" s="357" t="s">
        <v>168</v>
      </c>
      <c r="O15" s="357">
        <v>6</v>
      </c>
      <c r="Q15" s="357" t="s">
        <v>222</v>
      </c>
      <c r="R15" s="357">
        <v>681</v>
      </c>
      <c r="T15" s="358" t="s">
        <v>169</v>
      </c>
      <c r="U15" s="358">
        <v>282</v>
      </c>
      <c r="W15" s="358" t="s">
        <v>115</v>
      </c>
      <c r="X15" s="358">
        <v>301.5</v>
      </c>
      <c r="Z15" s="358" t="s">
        <v>223</v>
      </c>
      <c r="AA15" s="358">
        <v>472</v>
      </c>
      <c r="AC15" s="358" t="s">
        <v>437</v>
      </c>
      <c r="AD15" s="358">
        <v>12</v>
      </c>
      <c r="AF15" s="358" t="s">
        <v>111</v>
      </c>
      <c r="AG15" s="358">
        <v>185</v>
      </c>
      <c r="AI15" s="358" t="s">
        <v>112</v>
      </c>
      <c r="AJ15" s="358">
        <v>375</v>
      </c>
      <c r="AL15" s="360" t="s">
        <v>379</v>
      </c>
      <c r="AM15" s="360">
        <v>6</v>
      </c>
    </row>
    <row r="16" spans="1:39" s="276" customFormat="1">
      <c r="A16" s="299"/>
      <c r="B16" s="345" t="s">
        <v>109</v>
      </c>
      <c r="C16" s="345">
        <v>165</v>
      </c>
      <c r="D16" s="299"/>
      <c r="E16" s="346" t="s">
        <v>169</v>
      </c>
      <c r="F16" s="346">
        <v>349</v>
      </c>
      <c r="H16" s="346" t="s">
        <v>222</v>
      </c>
      <c r="I16" s="346">
        <v>86</v>
      </c>
      <c r="K16" s="346" t="s">
        <v>261</v>
      </c>
      <c r="L16" s="346">
        <v>452</v>
      </c>
      <c r="N16" s="357" t="s">
        <v>115</v>
      </c>
      <c r="O16" s="357">
        <v>774</v>
      </c>
      <c r="Q16" s="357" t="s">
        <v>329</v>
      </c>
      <c r="R16" s="357">
        <v>106</v>
      </c>
      <c r="T16" s="358" t="s">
        <v>331</v>
      </c>
      <c r="U16" s="358">
        <v>615</v>
      </c>
      <c r="W16" s="358" t="s">
        <v>381</v>
      </c>
      <c r="X16" s="358">
        <v>250</v>
      </c>
      <c r="Z16" s="358" t="s">
        <v>171</v>
      </c>
      <c r="AA16" s="358">
        <v>12</v>
      </c>
      <c r="AC16" s="358" t="s">
        <v>112</v>
      </c>
      <c r="AD16" s="358">
        <v>452</v>
      </c>
      <c r="AF16" s="358" t="s">
        <v>112</v>
      </c>
      <c r="AG16" s="358">
        <v>476</v>
      </c>
      <c r="AI16" s="358" t="s">
        <v>438</v>
      </c>
      <c r="AJ16" s="358">
        <v>190</v>
      </c>
      <c r="AL16" s="360" t="s">
        <v>380</v>
      </c>
      <c r="AM16" s="360">
        <v>817</v>
      </c>
    </row>
    <row r="17" spans="1:39" s="276" customFormat="1">
      <c r="A17" s="299"/>
      <c r="B17" s="345" t="s">
        <v>110</v>
      </c>
      <c r="C17" s="345">
        <v>107</v>
      </c>
      <c r="D17" s="299"/>
      <c r="E17" s="346" t="s">
        <v>170</v>
      </c>
      <c r="F17" s="346">
        <v>182</v>
      </c>
      <c r="H17" s="346" t="s">
        <v>113</v>
      </c>
      <c r="I17" s="346">
        <v>340</v>
      </c>
      <c r="K17" s="346" t="s">
        <v>262</v>
      </c>
      <c r="L17" s="346">
        <v>226</v>
      </c>
      <c r="N17" s="357" t="s">
        <v>298</v>
      </c>
      <c r="O17" s="357">
        <v>201</v>
      </c>
      <c r="Q17" s="357" t="s">
        <v>330</v>
      </c>
      <c r="R17" s="357">
        <v>45.5</v>
      </c>
      <c r="T17" s="358" t="s">
        <v>358</v>
      </c>
      <c r="U17" s="358">
        <v>256</v>
      </c>
      <c r="W17" s="358" t="s">
        <v>382</v>
      </c>
      <c r="X17" s="358">
        <v>12</v>
      </c>
      <c r="Z17" s="358" t="s">
        <v>332</v>
      </c>
      <c r="AA17" s="358">
        <v>172.5</v>
      </c>
      <c r="AC17" s="358" t="s">
        <v>438</v>
      </c>
      <c r="AD17" s="358">
        <v>277</v>
      </c>
      <c r="AF17" s="358" t="s">
        <v>462</v>
      </c>
      <c r="AG17" s="358">
        <v>202.5</v>
      </c>
      <c r="AI17" s="358" t="s">
        <v>488</v>
      </c>
      <c r="AJ17" s="358">
        <v>18</v>
      </c>
      <c r="AL17" s="360" t="s">
        <v>217</v>
      </c>
      <c r="AM17" s="360">
        <v>1304.5</v>
      </c>
    </row>
    <row r="18" spans="1:39" s="276" customFormat="1">
      <c r="A18" s="299"/>
      <c r="B18" s="345" t="s">
        <v>111</v>
      </c>
      <c r="C18" s="345">
        <v>85</v>
      </c>
      <c r="D18" s="299"/>
      <c r="E18" s="346" t="s">
        <v>171</v>
      </c>
      <c r="F18" s="346">
        <v>84</v>
      </c>
      <c r="H18" s="346" t="s">
        <v>223</v>
      </c>
      <c r="I18" s="346">
        <v>741</v>
      </c>
      <c r="K18" s="346" t="s">
        <v>116</v>
      </c>
      <c r="L18" s="346">
        <v>24</v>
      </c>
      <c r="N18" s="357" t="s">
        <v>299</v>
      </c>
      <c r="O18" s="357">
        <v>52</v>
      </c>
      <c r="Q18" s="357" t="s">
        <v>223</v>
      </c>
      <c r="R18" s="357">
        <v>362</v>
      </c>
      <c r="T18" s="358" t="s">
        <v>299</v>
      </c>
      <c r="U18" s="358">
        <v>300</v>
      </c>
      <c r="W18" s="358" t="s">
        <v>263</v>
      </c>
      <c r="X18" s="358">
        <v>299.5</v>
      </c>
      <c r="Z18" s="358" t="s">
        <v>411</v>
      </c>
      <c r="AA18" s="358">
        <v>13.5</v>
      </c>
      <c r="AC18" s="358" t="s">
        <v>329</v>
      </c>
      <c r="AD18" s="358">
        <v>50</v>
      </c>
      <c r="AF18" s="358" t="s">
        <v>330</v>
      </c>
      <c r="AG18" s="358">
        <v>477</v>
      </c>
      <c r="AI18" s="358" t="s">
        <v>114</v>
      </c>
      <c r="AJ18" s="358">
        <v>141</v>
      </c>
      <c r="AL18" s="360" t="s">
        <v>218</v>
      </c>
      <c r="AM18" s="360">
        <v>4797.5</v>
      </c>
    </row>
    <row r="19" spans="1:39" s="276" customFormat="1">
      <c r="A19" s="299"/>
      <c r="B19" s="345" t="s">
        <v>112</v>
      </c>
      <c r="C19" s="345">
        <v>469</v>
      </c>
      <c r="D19" s="299"/>
      <c r="E19" s="346" t="s">
        <v>172</v>
      </c>
      <c r="F19" s="346">
        <v>273</v>
      </c>
      <c r="H19" s="346" t="s">
        <v>224</v>
      </c>
      <c r="I19" s="346">
        <v>30</v>
      </c>
      <c r="K19" s="346" t="s">
        <v>263</v>
      </c>
      <c r="L19" s="346">
        <v>293</v>
      </c>
      <c r="N19" s="357" t="s">
        <v>170</v>
      </c>
      <c r="O19" s="357">
        <v>441</v>
      </c>
      <c r="Q19" s="357" t="s">
        <v>331</v>
      </c>
      <c r="R19" s="357">
        <v>139</v>
      </c>
      <c r="T19" s="358" t="s">
        <v>359</v>
      </c>
      <c r="U19" s="358">
        <v>176</v>
      </c>
      <c r="W19" s="358" t="s">
        <v>173</v>
      </c>
      <c r="X19" s="358">
        <v>886</v>
      </c>
      <c r="Z19" s="358" t="s">
        <v>173</v>
      </c>
      <c r="AA19" s="358">
        <v>405.5</v>
      </c>
      <c r="AC19" s="358" t="s">
        <v>169</v>
      </c>
      <c r="AD19" s="358">
        <v>402</v>
      </c>
      <c r="AF19" s="358" t="s">
        <v>463</v>
      </c>
      <c r="AG19" s="358">
        <v>321</v>
      </c>
      <c r="AI19" s="358" t="s">
        <v>224</v>
      </c>
      <c r="AJ19" s="358">
        <v>168</v>
      </c>
      <c r="AL19" s="360" t="s">
        <v>505</v>
      </c>
      <c r="AM19" s="360">
        <v>30</v>
      </c>
    </row>
    <row r="20" spans="1:39" s="276" customFormat="1">
      <c r="A20" s="299"/>
      <c r="B20" s="345" t="s">
        <v>113</v>
      </c>
      <c r="C20" s="345">
        <v>136</v>
      </c>
      <c r="D20" s="299"/>
      <c r="E20" s="346" t="s">
        <v>173</v>
      </c>
      <c r="F20" s="346">
        <v>6</v>
      </c>
      <c r="H20" s="346" t="s">
        <v>225</v>
      </c>
      <c r="I20" s="346">
        <v>6</v>
      </c>
      <c r="K20" s="346" t="s">
        <v>264</v>
      </c>
      <c r="L20" s="346">
        <v>346</v>
      </c>
      <c r="N20" s="357" t="s">
        <v>171</v>
      </c>
      <c r="O20" s="357">
        <v>12</v>
      </c>
      <c r="Q20" s="357" t="s">
        <v>261</v>
      </c>
      <c r="R20" s="357">
        <v>513</v>
      </c>
      <c r="T20" s="358" t="s">
        <v>263</v>
      </c>
      <c r="U20" s="358">
        <v>50</v>
      </c>
      <c r="W20" s="358" t="s">
        <v>266</v>
      </c>
      <c r="X20" s="358">
        <v>90</v>
      </c>
      <c r="Z20" s="358" t="s">
        <v>266</v>
      </c>
      <c r="AA20" s="358">
        <v>170</v>
      </c>
      <c r="AC20" s="358" t="s">
        <v>439</v>
      </c>
      <c r="AD20" s="358">
        <v>269</v>
      </c>
      <c r="AF20" s="358" t="s">
        <v>359</v>
      </c>
      <c r="AG20" s="358">
        <v>450</v>
      </c>
      <c r="AI20" s="358" t="s">
        <v>489</v>
      </c>
      <c r="AJ20" s="358">
        <v>141</v>
      </c>
      <c r="AL20" s="360" t="s">
        <v>506</v>
      </c>
      <c r="AM20" s="360">
        <v>448.5</v>
      </c>
    </row>
    <row r="21" spans="1:39" s="276" customFormat="1">
      <c r="A21" s="299"/>
      <c r="B21" s="345" t="s">
        <v>114</v>
      </c>
      <c r="C21" s="345">
        <v>34</v>
      </c>
      <c r="D21" s="299"/>
      <c r="E21" s="346" t="s">
        <v>174</v>
      </c>
      <c r="F21" s="346">
        <v>42</v>
      </c>
      <c r="H21" s="346" t="s">
        <v>171</v>
      </c>
      <c r="I21" s="346">
        <v>54</v>
      </c>
      <c r="K21" s="346" t="s">
        <v>265</v>
      </c>
      <c r="L21" s="346">
        <v>12</v>
      </c>
      <c r="N21" s="357" t="s">
        <v>263</v>
      </c>
      <c r="O21" s="357">
        <v>416</v>
      </c>
      <c r="Q21" s="357" t="s">
        <v>225</v>
      </c>
      <c r="R21" s="357">
        <v>51.5</v>
      </c>
      <c r="T21" s="358" t="s">
        <v>333</v>
      </c>
      <c r="U21" s="358">
        <v>1521</v>
      </c>
      <c r="W21" s="358" t="s">
        <v>335</v>
      </c>
      <c r="X21" s="358">
        <v>146</v>
      </c>
      <c r="Z21" s="358" t="s">
        <v>412</v>
      </c>
      <c r="AA21" s="358">
        <v>61</v>
      </c>
      <c r="AC21" s="358" t="s">
        <v>331</v>
      </c>
      <c r="AD21" s="358">
        <v>70</v>
      </c>
      <c r="AF21" s="358" t="s">
        <v>116</v>
      </c>
      <c r="AG21" s="358">
        <v>149</v>
      </c>
      <c r="AI21" s="358" t="s">
        <v>116</v>
      </c>
      <c r="AJ21" s="358">
        <v>132</v>
      </c>
      <c r="AL21" s="360" t="s">
        <v>507</v>
      </c>
      <c r="AM21" s="360">
        <v>391.5</v>
      </c>
    </row>
    <row r="22" spans="1:39" s="276" customFormat="1">
      <c r="A22" s="299"/>
      <c r="B22" s="345" t="s">
        <v>115</v>
      </c>
      <c r="C22" s="345">
        <v>773</v>
      </c>
      <c r="D22" s="299"/>
      <c r="E22" s="346" t="s">
        <v>175</v>
      </c>
      <c r="F22" s="346">
        <v>111</v>
      </c>
      <c r="H22" s="346" t="s">
        <v>172</v>
      </c>
      <c r="I22" s="346">
        <v>700</v>
      </c>
      <c r="K22" s="346" t="s">
        <v>266</v>
      </c>
      <c r="L22" s="346">
        <v>600</v>
      </c>
      <c r="N22" s="357" t="s">
        <v>264</v>
      </c>
      <c r="O22" s="357">
        <v>605</v>
      </c>
      <c r="Q22" s="357" t="s">
        <v>116</v>
      </c>
      <c r="R22" s="357">
        <v>6</v>
      </c>
      <c r="T22" s="358" t="s">
        <v>227</v>
      </c>
      <c r="U22" s="358">
        <v>96</v>
      </c>
      <c r="W22" s="358" t="s">
        <v>120</v>
      </c>
      <c r="X22" s="358">
        <v>206.5</v>
      </c>
      <c r="Z22" s="358" t="s">
        <v>413</v>
      </c>
      <c r="AA22" s="358">
        <v>96</v>
      </c>
      <c r="AC22" s="358" t="s">
        <v>440</v>
      </c>
      <c r="AD22" s="358">
        <v>146</v>
      </c>
      <c r="AF22" s="358" t="s">
        <v>263</v>
      </c>
      <c r="AG22" s="358">
        <v>489</v>
      </c>
      <c r="AI22" s="358" t="s">
        <v>263</v>
      </c>
      <c r="AJ22" s="358">
        <v>315</v>
      </c>
      <c r="AL22" s="360" t="s">
        <v>508</v>
      </c>
      <c r="AM22" s="360">
        <v>130</v>
      </c>
    </row>
    <row r="23" spans="1:39" s="276" customFormat="1">
      <c r="A23" s="299"/>
      <c r="B23" s="345" t="s">
        <v>116</v>
      </c>
      <c r="C23" s="345">
        <v>90</v>
      </c>
      <c r="D23" s="299"/>
      <c r="E23" s="346" t="s">
        <v>176</v>
      </c>
      <c r="F23" s="346">
        <v>36</v>
      </c>
      <c r="H23" s="346" t="s">
        <v>226</v>
      </c>
      <c r="I23" s="346">
        <v>1200</v>
      </c>
      <c r="K23" s="346" t="s">
        <v>227</v>
      </c>
      <c r="L23" s="346">
        <v>96</v>
      </c>
      <c r="N23" s="357" t="s">
        <v>300</v>
      </c>
      <c r="O23" s="357">
        <v>6</v>
      </c>
      <c r="Q23" s="357" t="s">
        <v>332</v>
      </c>
      <c r="R23" s="357">
        <v>160</v>
      </c>
      <c r="T23" s="358" t="s">
        <v>360</v>
      </c>
      <c r="U23" s="358">
        <v>316</v>
      </c>
      <c r="W23" s="358" t="s">
        <v>336</v>
      </c>
      <c r="X23" s="358">
        <v>288.5</v>
      </c>
      <c r="Z23" s="358" t="s">
        <v>120</v>
      </c>
      <c r="AA23" s="358">
        <v>30</v>
      </c>
      <c r="AC23" s="358" t="s">
        <v>359</v>
      </c>
      <c r="AD23" s="358">
        <v>68.5</v>
      </c>
      <c r="AF23" s="358" t="s">
        <v>464</v>
      </c>
      <c r="AG23" s="358">
        <v>292</v>
      </c>
      <c r="AI23" s="358" t="s">
        <v>464</v>
      </c>
      <c r="AJ23" s="358">
        <v>128</v>
      </c>
      <c r="AL23" s="360" t="s">
        <v>509</v>
      </c>
      <c r="AM23" s="360">
        <v>6</v>
      </c>
    </row>
    <row r="24" spans="1:39" s="276" customFormat="1">
      <c r="A24" s="299"/>
      <c r="B24" s="345" t="s">
        <v>117</v>
      </c>
      <c r="C24" s="345">
        <v>360</v>
      </c>
      <c r="D24" s="299"/>
      <c r="E24" s="346" t="s">
        <v>122</v>
      </c>
      <c r="F24" s="346">
        <v>6</v>
      </c>
      <c r="H24" s="346" t="s">
        <v>227</v>
      </c>
      <c r="I24" s="346">
        <v>165</v>
      </c>
      <c r="K24" s="346" t="s">
        <v>120</v>
      </c>
      <c r="L24" s="346">
        <v>6</v>
      </c>
      <c r="N24" s="357" t="s">
        <v>266</v>
      </c>
      <c r="O24" s="357">
        <v>35</v>
      </c>
      <c r="Q24" s="357" t="s">
        <v>264</v>
      </c>
      <c r="R24" s="357">
        <v>611</v>
      </c>
      <c r="T24" s="358" t="s">
        <v>361</v>
      </c>
      <c r="U24" s="358">
        <v>270</v>
      </c>
      <c r="W24" s="358" t="s">
        <v>122</v>
      </c>
      <c r="X24" s="358">
        <v>6</v>
      </c>
      <c r="Z24" s="358" t="s">
        <v>414</v>
      </c>
      <c r="AA24" s="358">
        <v>629</v>
      </c>
      <c r="AC24" s="358" t="s">
        <v>116</v>
      </c>
      <c r="AD24" s="358">
        <v>12</v>
      </c>
      <c r="AF24" s="358" t="s">
        <v>118</v>
      </c>
      <c r="AG24" s="358">
        <v>93</v>
      </c>
      <c r="AI24" s="358" t="s">
        <v>173</v>
      </c>
      <c r="AJ24" s="358">
        <v>171</v>
      </c>
      <c r="AL24" s="360" t="s">
        <v>510</v>
      </c>
      <c r="AM24" s="360">
        <v>120</v>
      </c>
    </row>
    <row r="25" spans="1:39" s="276" customFormat="1">
      <c r="A25" s="299"/>
      <c r="B25" s="345" t="s">
        <v>118</v>
      </c>
      <c r="C25" s="345">
        <v>288</v>
      </c>
      <c r="D25" s="299"/>
      <c r="E25" s="346" t="s">
        <v>177</v>
      </c>
      <c r="F25" s="346">
        <v>66</v>
      </c>
      <c r="H25" s="346" t="s">
        <v>228</v>
      </c>
      <c r="I25" s="346">
        <v>6</v>
      </c>
      <c r="K25" s="346" t="s">
        <v>267</v>
      </c>
      <c r="L25" s="346">
        <v>548</v>
      </c>
      <c r="N25" s="357" t="s">
        <v>266</v>
      </c>
      <c r="O25" s="357">
        <v>309</v>
      </c>
      <c r="Q25" s="357" t="s">
        <v>300</v>
      </c>
      <c r="R25" s="357">
        <v>448.5</v>
      </c>
      <c r="T25" s="358" t="s">
        <v>362</v>
      </c>
      <c r="U25" s="358">
        <v>577</v>
      </c>
      <c r="W25" s="358" t="s">
        <v>383</v>
      </c>
      <c r="X25" s="358">
        <v>128.5</v>
      </c>
      <c r="Z25" s="358" t="s">
        <v>122</v>
      </c>
      <c r="AA25" s="358">
        <v>6</v>
      </c>
      <c r="AC25" s="358" t="s">
        <v>332</v>
      </c>
      <c r="AD25" s="358">
        <v>636</v>
      </c>
      <c r="AF25" s="358" t="s">
        <v>465</v>
      </c>
      <c r="AG25" s="358">
        <v>600</v>
      </c>
      <c r="AI25" s="358" t="s">
        <v>490</v>
      </c>
      <c r="AJ25" s="358">
        <v>300</v>
      </c>
      <c r="AL25" s="360" t="s">
        <v>511</v>
      </c>
      <c r="AM25" s="360">
        <v>541</v>
      </c>
    </row>
    <row r="26" spans="1:39" s="276" customFormat="1">
      <c r="A26" s="299"/>
      <c r="B26" s="345" t="s">
        <v>119</v>
      </c>
      <c r="C26" s="345">
        <v>392</v>
      </c>
      <c r="D26" s="299"/>
      <c r="E26" s="346" t="s">
        <v>178</v>
      </c>
      <c r="F26" s="346">
        <v>12</v>
      </c>
      <c r="H26" s="346" t="s">
        <v>229</v>
      </c>
      <c r="I26" s="346">
        <v>24</v>
      </c>
      <c r="K26" s="346" t="s">
        <v>179</v>
      </c>
      <c r="L26" s="346">
        <v>210</v>
      </c>
      <c r="N26" s="357" t="s">
        <v>301</v>
      </c>
      <c r="O26" s="357">
        <v>44</v>
      </c>
      <c r="Q26" s="357" t="s">
        <v>333</v>
      </c>
      <c r="R26" s="357">
        <v>6</v>
      </c>
      <c r="T26" s="358" t="s">
        <v>337</v>
      </c>
      <c r="U26" s="358">
        <v>510</v>
      </c>
      <c r="W26" s="358" t="s">
        <v>123</v>
      </c>
      <c r="X26" s="358">
        <v>32</v>
      </c>
      <c r="Z26" s="358" t="s">
        <v>415</v>
      </c>
      <c r="AA26" s="358">
        <v>78.5</v>
      </c>
      <c r="AC26" s="358" t="s">
        <v>441</v>
      </c>
      <c r="AD26" s="358">
        <v>30</v>
      </c>
      <c r="AF26" s="358" t="s">
        <v>412</v>
      </c>
      <c r="AG26" s="358">
        <v>185</v>
      </c>
      <c r="AI26" s="358" t="s">
        <v>266</v>
      </c>
      <c r="AJ26" s="358">
        <v>76</v>
      </c>
      <c r="AL26" s="360" t="s">
        <v>512</v>
      </c>
      <c r="AM26" s="360">
        <v>50</v>
      </c>
    </row>
    <row r="27" spans="1:39" s="276" customFormat="1">
      <c r="A27" s="299"/>
      <c r="B27" s="345" t="s">
        <v>120</v>
      </c>
      <c r="C27" s="345">
        <v>371</v>
      </c>
      <c r="D27" s="299"/>
      <c r="E27" s="346" t="s">
        <v>179</v>
      </c>
      <c r="F27" s="346">
        <v>30</v>
      </c>
      <c r="H27" s="346" t="s">
        <v>120</v>
      </c>
      <c r="I27" s="346">
        <v>554</v>
      </c>
      <c r="K27" s="346" t="s">
        <v>124</v>
      </c>
      <c r="L27" s="346">
        <v>358</v>
      </c>
      <c r="N27" s="357" t="s">
        <v>302</v>
      </c>
      <c r="O27" s="357">
        <v>6</v>
      </c>
      <c r="Q27" s="357" t="s">
        <v>334</v>
      </c>
      <c r="R27" s="357">
        <v>520</v>
      </c>
      <c r="T27" s="358" t="s">
        <v>338</v>
      </c>
      <c r="U27" s="358">
        <v>12</v>
      </c>
      <c r="W27" s="358" t="s">
        <v>179</v>
      </c>
      <c r="X27" s="358">
        <v>336</v>
      </c>
      <c r="Z27" s="358" t="s">
        <v>337</v>
      </c>
      <c r="AA27" s="358">
        <v>90.5</v>
      </c>
      <c r="AC27" s="358" t="s">
        <v>173</v>
      </c>
      <c r="AD27" s="358">
        <v>293</v>
      </c>
      <c r="AF27" s="358" t="s">
        <v>466</v>
      </c>
      <c r="AG27" s="358">
        <v>400</v>
      </c>
      <c r="AI27" s="358" t="s">
        <v>335</v>
      </c>
      <c r="AJ27" s="358">
        <v>300</v>
      </c>
      <c r="AL27" s="360" t="s">
        <v>513</v>
      </c>
      <c r="AM27" s="360">
        <v>165</v>
      </c>
    </row>
    <row r="28" spans="1:39" s="276" customFormat="1">
      <c r="A28" s="299"/>
      <c r="B28" s="345" t="s">
        <v>121</v>
      </c>
      <c r="C28" s="345">
        <v>20</v>
      </c>
      <c r="D28" s="299"/>
      <c r="E28" s="346" t="s">
        <v>180</v>
      </c>
      <c r="F28" s="346">
        <v>208</v>
      </c>
      <c r="H28" s="346" t="s">
        <v>230</v>
      </c>
      <c r="I28" s="346">
        <v>66</v>
      </c>
      <c r="K28" s="346" t="s">
        <v>126</v>
      </c>
      <c r="L28" s="346">
        <v>96</v>
      </c>
      <c r="N28" s="357" t="s">
        <v>231</v>
      </c>
      <c r="O28" s="357">
        <v>6</v>
      </c>
      <c r="Q28" s="357" t="s">
        <v>335</v>
      </c>
      <c r="R28" s="357">
        <v>287</v>
      </c>
      <c r="T28" s="358" t="s">
        <v>126</v>
      </c>
      <c r="U28" s="358">
        <v>12</v>
      </c>
      <c r="W28" s="358" t="s">
        <v>124</v>
      </c>
      <c r="X28" s="358">
        <v>64.5</v>
      </c>
      <c r="Z28" s="358" t="s">
        <v>338</v>
      </c>
      <c r="AA28" s="358">
        <v>130.5</v>
      </c>
      <c r="AC28" s="358" t="s">
        <v>442</v>
      </c>
      <c r="AD28" s="358">
        <v>700</v>
      </c>
      <c r="AF28" s="358" t="s">
        <v>120</v>
      </c>
      <c r="AG28" s="358">
        <v>308</v>
      </c>
      <c r="AI28" s="358" t="s">
        <v>491</v>
      </c>
      <c r="AJ28" s="358">
        <v>1230</v>
      </c>
      <c r="AL28" s="360" t="s">
        <v>110</v>
      </c>
      <c r="AM28" s="360">
        <v>107</v>
      </c>
    </row>
    <row r="29" spans="1:39" s="276" customFormat="1">
      <c r="A29" s="299"/>
      <c r="B29" s="345" t="s">
        <v>122</v>
      </c>
      <c r="C29" s="345">
        <v>392</v>
      </c>
      <c r="D29" s="299"/>
      <c r="E29" s="346" t="s">
        <v>126</v>
      </c>
      <c r="F29" s="346">
        <v>6</v>
      </c>
      <c r="H29" s="346" t="s">
        <v>231</v>
      </c>
      <c r="I29" s="346">
        <v>6</v>
      </c>
      <c r="K29" s="346" t="s">
        <v>268</v>
      </c>
      <c r="L29" s="346">
        <v>50</v>
      </c>
      <c r="N29" s="357" t="s">
        <v>303</v>
      </c>
      <c r="O29" s="357">
        <v>102</v>
      </c>
      <c r="Q29" s="357" t="s">
        <v>120</v>
      </c>
      <c r="R29" s="357">
        <v>132</v>
      </c>
      <c r="T29" s="358" t="s">
        <v>363</v>
      </c>
      <c r="U29" s="358">
        <v>380</v>
      </c>
      <c r="W29" s="358" t="s">
        <v>126</v>
      </c>
      <c r="X29" s="358">
        <v>6</v>
      </c>
      <c r="Z29" s="358" t="s">
        <v>416</v>
      </c>
      <c r="AA29" s="358">
        <v>12</v>
      </c>
      <c r="AC29" s="358" t="s">
        <v>335</v>
      </c>
      <c r="AD29" s="358">
        <v>187</v>
      </c>
      <c r="AF29" s="358" t="s">
        <v>362</v>
      </c>
      <c r="AG29" s="358">
        <v>332</v>
      </c>
      <c r="AI29" s="358" t="s">
        <v>492</v>
      </c>
      <c r="AJ29" s="358">
        <v>90</v>
      </c>
      <c r="AL29" s="360" t="s">
        <v>514</v>
      </c>
      <c r="AM29" s="360">
        <v>15</v>
      </c>
    </row>
    <row r="30" spans="1:39" s="276" customFormat="1">
      <c r="A30" s="299"/>
      <c r="B30" s="345" t="s">
        <v>123</v>
      </c>
      <c r="C30" s="345">
        <v>6</v>
      </c>
      <c r="D30" s="299"/>
      <c r="E30" s="346" t="s">
        <v>181</v>
      </c>
      <c r="F30" s="346">
        <v>126</v>
      </c>
      <c r="H30" s="346" t="s">
        <v>123</v>
      </c>
      <c r="I30" s="346">
        <v>12</v>
      </c>
      <c r="K30" s="346" t="s">
        <v>184</v>
      </c>
      <c r="L30" s="346">
        <v>6</v>
      </c>
      <c r="N30" s="357" t="s">
        <v>177</v>
      </c>
      <c r="O30" s="357">
        <v>66</v>
      </c>
      <c r="Q30" s="357" t="s">
        <v>336</v>
      </c>
      <c r="R30" s="357">
        <v>180</v>
      </c>
      <c r="T30" s="358" t="s">
        <v>364</v>
      </c>
      <c r="U30" s="358">
        <v>6</v>
      </c>
      <c r="W30" s="358" t="s">
        <v>181</v>
      </c>
      <c r="X30" s="358">
        <v>195</v>
      </c>
      <c r="Z30" s="358" t="s">
        <v>181</v>
      </c>
      <c r="AA30" s="358">
        <v>91</v>
      </c>
      <c r="AC30" s="358" t="s">
        <v>120</v>
      </c>
      <c r="AD30" s="358">
        <v>134</v>
      </c>
      <c r="AF30" s="358" t="s">
        <v>467</v>
      </c>
      <c r="AG30" s="358">
        <v>42</v>
      </c>
      <c r="AI30" s="358" t="s">
        <v>361</v>
      </c>
      <c r="AJ30" s="358">
        <v>155</v>
      </c>
      <c r="AL30" s="360" t="s">
        <v>220</v>
      </c>
      <c r="AM30" s="360">
        <v>2984</v>
      </c>
    </row>
    <row r="31" spans="1:39" s="276" customFormat="1">
      <c r="A31" s="299"/>
      <c r="B31" s="345" t="s">
        <v>124</v>
      </c>
      <c r="C31" s="345">
        <v>554.5</v>
      </c>
      <c r="D31" s="299"/>
      <c r="E31" s="346" t="s">
        <v>182</v>
      </c>
      <c r="F31" s="346">
        <v>6</v>
      </c>
      <c r="H31" s="346" t="s">
        <v>232</v>
      </c>
      <c r="I31" s="346">
        <v>132</v>
      </c>
      <c r="K31" s="346" t="s">
        <v>269</v>
      </c>
      <c r="L31" s="346">
        <v>390</v>
      </c>
      <c r="N31" s="357" t="s">
        <v>304</v>
      </c>
      <c r="O31" s="357">
        <v>301</v>
      </c>
      <c r="Q31" s="357" t="s">
        <v>267</v>
      </c>
      <c r="R31" s="357">
        <v>573</v>
      </c>
      <c r="T31" s="358" t="s">
        <v>183</v>
      </c>
      <c r="U31" s="358">
        <v>680</v>
      </c>
      <c r="W31" s="358" t="s">
        <v>384</v>
      </c>
      <c r="X31" s="358">
        <v>6</v>
      </c>
      <c r="Z31" s="358" t="s">
        <v>385</v>
      </c>
      <c r="AA31" s="358">
        <v>46</v>
      </c>
      <c r="AC31" s="358" t="s">
        <v>362</v>
      </c>
      <c r="AD31" s="358">
        <v>795</v>
      </c>
      <c r="AF31" s="358" t="s">
        <v>468</v>
      </c>
      <c r="AG31" s="358">
        <v>15.5</v>
      </c>
      <c r="AI31" s="358" t="s">
        <v>362</v>
      </c>
      <c r="AJ31" s="358">
        <v>404</v>
      </c>
      <c r="AL31" s="360" t="s">
        <v>221</v>
      </c>
      <c r="AM31" s="360">
        <v>618</v>
      </c>
    </row>
    <row r="32" spans="1:39" s="276" customFormat="1">
      <c r="A32" s="299"/>
      <c r="B32" s="345" t="s">
        <v>125</v>
      </c>
      <c r="C32" s="345">
        <v>76</v>
      </c>
      <c r="D32" s="299"/>
      <c r="E32" s="346" t="s">
        <v>183</v>
      </c>
      <c r="F32" s="346">
        <v>143</v>
      </c>
      <c r="H32" s="346" t="s">
        <v>233</v>
      </c>
      <c r="I32" s="346">
        <v>72</v>
      </c>
      <c r="K32" s="346" t="s">
        <v>128</v>
      </c>
      <c r="L32" s="346">
        <v>45</v>
      </c>
      <c r="N32" s="357" t="s">
        <v>180</v>
      </c>
      <c r="O32" s="357">
        <v>12</v>
      </c>
      <c r="Q32" s="357" t="s">
        <v>337</v>
      </c>
      <c r="R32" s="357">
        <v>124</v>
      </c>
      <c r="T32" s="358" t="s">
        <v>365</v>
      </c>
      <c r="U32" s="358">
        <v>111</v>
      </c>
      <c r="W32" s="358" t="s">
        <v>385</v>
      </c>
      <c r="X32" s="358">
        <v>195</v>
      </c>
      <c r="Z32" s="358" t="s">
        <v>417</v>
      </c>
      <c r="AA32" s="358">
        <v>130</v>
      </c>
      <c r="AC32" s="358" t="s">
        <v>443</v>
      </c>
      <c r="AD32" s="358">
        <v>290</v>
      </c>
      <c r="AF32" s="358" t="s">
        <v>469</v>
      </c>
      <c r="AG32" s="358">
        <v>80.5</v>
      </c>
      <c r="AI32" s="358" t="s">
        <v>443</v>
      </c>
      <c r="AJ32" s="358">
        <v>245</v>
      </c>
      <c r="AL32" s="360" t="s">
        <v>222</v>
      </c>
      <c r="AM32" s="360">
        <v>3744.5</v>
      </c>
    </row>
    <row r="33" spans="1:39" s="276" customFormat="1">
      <c r="A33" s="299"/>
      <c r="B33" s="345" t="s">
        <v>126</v>
      </c>
      <c r="C33" s="345">
        <v>471</v>
      </c>
      <c r="D33" s="299"/>
      <c r="E33" s="346" t="s">
        <v>184</v>
      </c>
      <c r="F33" s="346">
        <v>169</v>
      </c>
      <c r="H33" s="346" t="s">
        <v>125</v>
      </c>
      <c r="I33" s="346">
        <v>50</v>
      </c>
      <c r="K33" s="346" t="s">
        <v>270</v>
      </c>
      <c r="L33" s="346">
        <v>261</v>
      </c>
      <c r="N33" s="357" t="s">
        <v>126</v>
      </c>
      <c r="O33" s="357">
        <v>36</v>
      </c>
      <c r="Q33" s="357" t="s">
        <v>233</v>
      </c>
      <c r="R33" s="357">
        <v>36</v>
      </c>
      <c r="T33" s="358" t="s">
        <v>235</v>
      </c>
      <c r="U33" s="358">
        <v>236</v>
      </c>
      <c r="W33" s="358" t="s">
        <v>386</v>
      </c>
      <c r="X33" s="358">
        <v>101</v>
      </c>
      <c r="Z33" s="358" t="s">
        <v>184</v>
      </c>
      <c r="AA33" s="358">
        <v>93.5</v>
      </c>
      <c r="AC33" s="358" t="s">
        <v>444</v>
      </c>
      <c r="AD33" s="358">
        <v>142</v>
      </c>
      <c r="AF33" s="358" t="s">
        <v>179</v>
      </c>
      <c r="AG33" s="358">
        <v>292</v>
      </c>
      <c r="AI33" s="358" t="s">
        <v>469</v>
      </c>
      <c r="AJ33" s="358">
        <v>464.2</v>
      </c>
      <c r="AL33" s="360" t="s">
        <v>462</v>
      </c>
      <c r="AM33" s="360">
        <v>669.5</v>
      </c>
    </row>
    <row r="34" spans="1:39" s="276" customFormat="1">
      <c r="A34" s="299"/>
      <c r="B34" s="345" t="s">
        <v>127</v>
      </c>
      <c r="C34" s="345">
        <v>154</v>
      </c>
      <c r="D34" s="299"/>
      <c r="E34" s="346" t="s">
        <v>185</v>
      </c>
      <c r="F34" s="346">
        <v>303.5</v>
      </c>
      <c r="H34" s="346" t="s">
        <v>126</v>
      </c>
      <c r="I34" s="346">
        <v>54</v>
      </c>
      <c r="K34" s="346" t="s">
        <v>271</v>
      </c>
      <c r="L34" s="346">
        <v>267</v>
      </c>
      <c r="N34" s="357" t="s">
        <v>182</v>
      </c>
      <c r="O34" s="357">
        <v>296</v>
      </c>
      <c r="Q34" s="357" t="s">
        <v>338</v>
      </c>
      <c r="R34" s="357">
        <v>92</v>
      </c>
      <c r="T34" s="358" t="s">
        <v>185</v>
      </c>
      <c r="U34" s="358">
        <v>1336</v>
      </c>
      <c r="W34" s="358" t="s">
        <v>185</v>
      </c>
      <c r="X34" s="358">
        <v>1043.5</v>
      </c>
      <c r="Z34" s="358" t="s">
        <v>128</v>
      </c>
      <c r="AA34" s="358">
        <v>155.5</v>
      </c>
      <c r="AC34" s="358" t="s">
        <v>179</v>
      </c>
      <c r="AD34" s="358">
        <v>413</v>
      </c>
      <c r="AF34" s="358" t="s">
        <v>180</v>
      </c>
      <c r="AG34" s="358">
        <v>447</v>
      </c>
      <c r="AI34" s="358" t="s">
        <v>304</v>
      </c>
      <c r="AJ34" s="358">
        <v>51</v>
      </c>
      <c r="AL34" s="360" t="s">
        <v>410</v>
      </c>
      <c r="AM34" s="360">
        <v>1218</v>
      </c>
    </row>
    <row r="35" spans="1:39" s="276" customFormat="1">
      <c r="A35" s="299"/>
      <c r="B35" s="345" t="s">
        <v>128</v>
      </c>
      <c r="C35" s="345">
        <v>313.5</v>
      </c>
      <c r="D35" s="299"/>
      <c r="E35" s="346" t="s">
        <v>186</v>
      </c>
      <c r="F35" s="346">
        <v>32</v>
      </c>
      <c r="H35" s="346" t="s">
        <v>234</v>
      </c>
      <c r="I35" s="346">
        <v>24</v>
      </c>
      <c r="K35" s="346" t="s">
        <v>272</v>
      </c>
      <c r="L35" s="346">
        <v>326</v>
      </c>
      <c r="N35" s="357" t="s">
        <v>305</v>
      </c>
      <c r="O35" s="357">
        <v>452</v>
      </c>
      <c r="Q35" s="357" t="s">
        <v>339</v>
      </c>
      <c r="R35" s="357">
        <v>6</v>
      </c>
      <c r="T35" s="358" t="s">
        <v>270</v>
      </c>
      <c r="U35" s="358">
        <v>479</v>
      </c>
      <c r="W35" s="358" t="s">
        <v>270</v>
      </c>
      <c r="X35" s="358">
        <v>294</v>
      </c>
      <c r="Z35" s="358" t="s">
        <v>270</v>
      </c>
      <c r="AA35" s="358">
        <v>119.5</v>
      </c>
      <c r="AC35" s="358" t="s">
        <v>124</v>
      </c>
      <c r="AD35" s="358">
        <v>726</v>
      </c>
      <c r="AF35" s="358" t="s">
        <v>470</v>
      </c>
      <c r="AG35" s="358">
        <v>80</v>
      </c>
      <c r="AI35" s="358" t="s">
        <v>180</v>
      </c>
      <c r="AJ35" s="358">
        <v>349</v>
      </c>
      <c r="AL35" s="360" t="s">
        <v>114</v>
      </c>
      <c r="AM35" s="360">
        <v>1795.5</v>
      </c>
    </row>
    <row r="36" spans="1:39" s="276" customFormat="1">
      <c r="A36" s="299"/>
      <c r="B36" s="345" t="s">
        <v>129</v>
      </c>
      <c r="C36" s="345">
        <v>880.5</v>
      </c>
      <c r="D36" s="299"/>
      <c r="E36" s="346" t="s">
        <v>187</v>
      </c>
      <c r="F36" s="346">
        <v>110</v>
      </c>
      <c r="H36" s="346" t="s">
        <v>235</v>
      </c>
      <c r="I36" s="346">
        <v>409.5</v>
      </c>
      <c r="K36" s="346" t="s">
        <v>273</v>
      </c>
      <c r="L36" s="346">
        <v>30</v>
      </c>
      <c r="N36" s="357" t="s">
        <v>306</v>
      </c>
      <c r="O36" s="357">
        <v>682</v>
      </c>
      <c r="Q36" s="357" t="s">
        <v>126</v>
      </c>
      <c r="R36" s="357">
        <v>402</v>
      </c>
      <c r="T36" s="358" t="s">
        <v>236</v>
      </c>
      <c r="U36" s="358">
        <v>602</v>
      </c>
      <c r="W36" s="358" t="s">
        <v>187</v>
      </c>
      <c r="X36" s="358">
        <v>150</v>
      </c>
      <c r="Z36" s="358" t="s">
        <v>237</v>
      </c>
      <c r="AA36" s="358">
        <v>52</v>
      </c>
      <c r="AC36" s="358" t="s">
        <v>416</v>
      </c>
      <c r="AD36" s="358">
        <v>18</v>
      </c>
      <c r="AF36" s="358" t="s">
        <v>363</v>
      </c>
      <c r="AG36" s="358">
        <v>156</v>
      </c>
      <c r="AI36" s="358" t="s">
        <v>126</v>
      </c>
      <c r="AJ36" s="358">
        <v>60</v>
      </c>
      <c r="AL36" s="360" t="s">
        <v>169</v>
      </c>
      <c r="AM36" s="360">
        <v>4456.5</v>
      </c>
    </row>
    <row r="37" spans="1:39" s="276" customFormat="1">
      <c r="A37" s="299"/>
      <c r="B37" s="345" t="s">
        <v>130</v>
      </c>
      <c r="C37" s="345">
        <v>133</v>
      </c>
      <c r="D37" s="299"/>
      <c r="E37" s="346" t="s">
        <v>188</v>
      </c>
      <c r="F37" s="346">
        <v>103</v>
      </c>
      <c r="H37" s="346" t="s">
        <v>185</v>
      </c>
      <c r="I37" s="346">
        <v>502</v>
      </c>
      <c r="K37" s="346" t="s">
        <v>274</v>
      </c>
      <c r="L37" s="346">
        <v>1322</v>
      </c>
      <c r="N37" s="357" t="s">
        <v>270</v>
      </c>
      <c r="O37" s="357">
        <v>421</v>
      </c>
      <c r="Q37" s="357" t="s">
        <v>340</v>
      </c>
      <c r="R37" s="357">
        <v>676</v>
      </c>
      <c r="T37" s="358" t="s">
        <v>237</v>
      </c>
      <c r="U37" s="358">
        <v>217</v>
      </c>
      <c r="W37" s="358" t="s">
        <v>387</v>
      </c>
      <c r="X37" s="358">
        <v>90</v>
      </c>
      <c r="Z37" s="358" t="s">
        <v>418</v>
      </c>
      <c r="AA37" s="358">
        <v>24</v>
      </c>
      <c r="AC37" s="358" t="s">
        <v>181</v>
      </c>
      <c r="AD37" s="358">
        <v>280</v>
      </c>
      <c r="AF37" s="358" t="s">
        <v>183</v>
      </c>
      <c r="AG37" s="358">
        <v>60</v>
      </c>
      <c r="AI37" s="358" t="s">
        <v>363</v>
      </c>
      <c r="AJ37" s="358">
        <v>170</v>
      </c>
      <c r="AL37" s="360" t="s">
        <v>439</v>
      </c>
      <c r="AM37" s="360">
        <v>788</v>
      </c>
    </row>
    <row r="38" spans="1:39" s="276" customFormat="1">
      <c r="A38" s="299"/>
      <c r="B38" s="345" t="s">
        <v>131</v>
      </c>
      <c r="C38" s="345">
        <v>111</v>
      </c>
      <c r="D38" s="299"/>
      <c r="E38" s="346" t="s">
        <v>189</v>
      </c>
      <c r="F38" s="346">
        <v>112</v>
      </c>
      <c r="H38" s="346" t="s">
        <v>186</v>
      </c>
      <c r="I38" s="346">
        <v>50</v>
      </c>
      <c r="K38" s="346" t="s">
        <v>191</v>
      </c>
      <c r="L38" s="346">
        <v>142</v>
      </c>
      <c r="N38" s="357" t="s">
        <v>236</v>
      </c>
      <c r="O38" s="357">
        <v>106</v>
      </c>
      <c r="Q38" s="357" t="s">
        <v>183</v>
      </c>
      <c r="R38" s="357">
        <v>301</v>
      </c>
      <c r="T38" s="358" t="s">
        <v>366</v>
      </c>
      <c r="U38" s="358">
        <v>268</v>
      </c>
      <c r="W38" s="358" t="s">
        <v>388</v>
      </c>
      <c r="X38" s="358">
        <v>6</v>
      </c>
      <c r="Z38" s="358" t="s">
        <v>190</v>
      </c>
      <c r="AA38" s="358">
        <v>73.5</v>
      </c>
      <c r="AC38" s="358" t="s">
        <v>445</v>
      </c>
      <c r="AD38" s="358">
        <v>6</v>
      </c>
      <c r="AF38" s="358" t="s">
        <v>446</v>
      </c>
      <c r="AG38" s="358">
        <v>54</v>
      </c>
      <c r="AI38" s="358" t="s">
        <v>493</v>
      </c>
      <c r="AJ38" s="358">
        <v>60</v>
      </c>
      <c r="AL38" s="360" t="s">
        <v>515</v>
      </c>
      <c r="AM38" s="360">
        <v>1818</v>
      </c>
    </row>
    <row r="39" spans="1:39" s="276" customFormat="1">
      <c r="A39" s="299"/>
      <c r="B39" s="345" t="s">
        <v>132</v>
      </c>
      <c r="C39" s="345">
        <v>152</v>
      </c>
      <c r="D39" s="299"/>
      <c r="E39" s="346" t="s">
        <v>190</v>
      </c>
      <c r="F39" s="346">
        <v>3456</v>
      </c>
      <c r="H39" s="346" t="s">
        <v>236</v>
      </c>
      <c r="I39" s="346">
        <v>176</v>
      </c>
      <c r="K39" s="346" t="s">
        <v>240</v>
      </c>
      <c r="L39" s="346">
        <v>439</v>
      </c>
      <c r="N39" s="357" t="s">
        <v>272</v>
      </c>
      <c r="O39" s="357">
        <v>446</v>
      </c>
      <c r="Q39" s="357" t="s">
        <v>268</v>
      </c>
      <c r="R39" s="357">
        <v>221</v>
      </c>
      <c r="T39" s="358" t="s">
        <v>367</v>
      </c>
      <c r="U39" s="358">
        <v>600</v>
      </c>
      <c r="W39" s="358" t="s">
        <v>389</v>
      </c>
      <c r="X39" s="358">
        <v>6</v>
      </c>
      <c r="Z39" s="358" t="s">
        <v>191</v>
      </c>
      <c r="AA39" s="358">
        <v>172.5</v>
      </c>
      <c r="AC39" s="358" t="s">
        <v>183</v>
      </c>
      <c r="AD39" s="358">
        <v>325</v>
      </c>
      <c r="AF39" s="358" t="s">
        <v>235</v>
      </c>
      <c r="AG39" s="358">
        <v>173</v>
      </c>
      <c r="AI39" s="358" t="s">
        <v>385</v>
      </c>
      <c r="AJ39" s="358">
        <v>225</v>
      </c>
      <c r="AL39" s="360" t="s">
        <v>299</v>
      </c>
      <c r="AM39" s="360">
        <v>1317</v>
      </c>
    </row>
    <row r="40" spans="1:39" s="276" customFormat="1">
      <c r="A40" s="299"/>
      <c r="B40" s="345" t="s">
        <v>133</v>
      </c>
      <c r="C40" s="345">
        <v>3848</v>
      </c>
      <c r="D40" s="299"/>
      <c r="E40" s="346" t="s">
        <v>191</v>
      </c>
      <c r="F40" s="346">
        <v>287</v>
      </c>
      <c r="H40" s="346" t="s">
        <v>237</v>
      </c>
      <c r="I40" s="346">
        <v>12</v>
      </c>
      <c r="K40" s="346" t="s">
        <v>193</v>
      </c>
      <c r="L40" s="346">
        <v>30</v>
      </c>
      <c r="N40" s="357" t="s">
        <v>307</v>
      </c>
      <c r="O40" s="357">
        <v>78</v>
      </c>
      <c r="Q40" s="357" t="s">
        <v>184</v>
      </c>
      <c r="R40" s="357">
        <v>108</v>
      </c>
      <c r="T40" s="358" t="s">
        <v>192</v>
      </c>
      <c r="U40" s="358">
        <v>842</v>
      </c>
      <c r="W40" s="358" t="s">
        <v>390</v>
      </c>
      <c r="X40" s="358">
        <v>6</v>
      </c>
      <c r="Z40" s="358" t="s">
        <v>192</v>
      </c>
      <c r="AA40" s="358">
        <v>118.5</v>
      </c>
      <c r="AC40" s="358" t="s">
        <v>446</v>
      </c>
      <c r="AD40" s="358">
        <v>157</v>
      </c>
      <c r="AF40" s="358" t="s">
        <v>448</v>
      </c>
      <c r="AG40" s="358">
        <v>832</v>
      </c>
      <c r="AI40" s="358" t="s">
        <v>447</v>
      </c>
      <c r="AJ40" s="358">
        <v>546</v>
      </c>
      <c r="AL40" s="360" t="s">
        <v>225</v>
      </c>
      <c r="AM40" s="360">
        <v>1601</v>
      </c>
    </row>
    <row r="41" spans="1:39" s="276" customFormat="1">
      <c r="A41" s="299"/>
      <c r="B41" s="345" t="s">
        <v>134</v>
      </c>
      <c r="C41" s="345">
        <v>363</v>
      </c>
      <c r="D41" s="299"/>
      <c r="E41" s="346" t="s">
        <v>192</v>
      </c>
      <c r="F41" s="346">
        <v>162</v>
      </c>
      <c r="H41" s="346" t="s">
        <v>238</v>
      </c>
      <c r="I41" s="346">
        <v>6</v>
      </c>
      <c r="K41" s="346" t="s">
        <v>275</v>
      </c>
      <c r="L41" s="346">
        <v>275</v>
      </c>
      <c r="N41" s="357" t="s">
        <v>190</v>
      </c>
      <c r="O41" s="357">
        <v>4323.5</v>
      </c>
      <c r="Q41" s="357" t="s">
        <v>269</v>
      </c>
      <c r="R41" s="357">
        <v>1042.5</v>
      </c>
      <c r="T41" s="358" t="s">
        <v>136</v>
      </c>
      <c r="U41" s="358">
        <v>12</v>
      </c>
      <c r="W41" s="358" t="s">
        <v>391</v>
      </c>
      <c r="X41" s="358">
        <v>6</v>
      </c>
      <c r="Z41" s="358" t="s">
        <v>195</v>
      </c>
      <c r="AA41" s="358">
        <v>200</v>
      </c>
      <c r="AC41" s="358" t="s">
        <v>447</v>
      </c>
      <c r="AD41" s="358">
        <v>327</v>
      </c>
      <c r="AF41" s="358" t="s">
        <v>270</v>
      </c>
      <c r="AG41" s="358">
        <v>712</v>
      </c>
      <c r="AI41" s="358" t="s">
        <v>128</v>
      </c>
      <c r="AJ41" s="358">
        <v>477</v>
      </c>
      <c r="AL41" s="360" t="s">
        <v>116</v>
      </c>
      <c r="AM41" s="360">
        <v>587</v>
      </c>
    </row>
    <row r="42" spans="1:39" s="276" customFormat="1">
      <c r="A42" s="299"/>
      <c r="B42" s="345" t="s">
        <v>135</v>
      </c>
      <c r="C42" s="345">
        <v>564</v>
      </c>
      <c r="D42" s="299"/>
      <c r="E42" s="346" t="s">
        <v>193</v>
      </c>
      <c r="F42" s="346">
        <v>106</v>
      </c>
      <c r="H42" s="346" t="s">
        <v>190</v>
      </c>
      <c r="I42" s="346">
        <v>9899</v>
      </c>
      <c r="K42" s="346" t="s">
        <v>195</v>
      </c>
      <c r="L42" s="346">
        <v>397</v>
      </c>
      <c r="N42" s="357" t="s">
        <v>191</v>
      </c>
      <c r="O42" s="357">
        <v>12</v>
      </c>
      <c r="Q42" s="357" t="s">
        <v>270</v>
      </c>
      <c r="R42" s="357">
        <v>454.5</v>
      </c>
      <c r="T42" s="358" t="s">
        <v>194</v>
      </c>
      <c r="U42" s="358">
        <v>425</v>
      </c>
      <c r="W42" s="358" t="s">
        <v>392</v>
      </c>
      <c r="X42" s="358">
        <v>6</v>
      </c>
      <c r="Z42" s="358" t="s">
        <v>368</v>
      </c>
      <c r="AA42" s="358">
        <v>263</v>
      </c>
      <c r="AC42" s="358" t="s">
        <v>269</v>
      </c>
      <c r="AD42" s="358">
        <v>185</v>
      </c>
      <c r="AF42" s="358" t="s">
        <v>471</v>
      </c>
      <c r="AG42" s="358">
        <v>319</v>
      </c>
      <c r="AI42" s="358" t="s">
        <v>270</v>
      </c>
      <c r="AJ42" s="358">
        <v>25</v>
      </c>
      <c r="AL42" s="360" t="s">
        <v>263</v>
      </c>
      <c r="AM42" s="360">
        <v>4164</v>
      </c>
    </row>
    <row r="43" spans="1:39" s="276" customFormat="1">
      <c r="A43" s="299"/>
      <c r="B43" s="345" t="s">
        <v>136</v>
      </c>
      <c r="C43" s="345">
        <v>6</v>
      </c>
      <c r="D43" s="299"/>
      <c r="E43" s="346" t="s">
        <v>194</v>
      </c>
      <c r="F43" s="346">
        <v>135</v>
      </c>
      <c r="H43" s="346" t="s">
        <v>239</v>
      </c>
      <c r="I43" s="346">
        <v>361</v>
      </c>
      <c r="K43" s="346" t="s">
        <v>276</v>
      </c>
      <c r="L43" s="346">
        <v>53</v>
      </c>
      <c r="N43" s="357" t="s">
        <v>192</v>
      </c>
      <c r="O43" s="357">
        <v>336</v>
      </c>
      <c r="Q43" s="357" t="s">
        <v>236</v>
      </c>
      <c r="R43" s="357">
        <v>115</v>
      </c>
      <c r="T43" s="358" t="s">
        <v>242</v>
      </c>
      <c r="U43" s="358">
        <v>348</v>
      </c>
      <c r="W43" s="358" t="s">
        <v>393</v>
      </c>
      <c r="X43" s="358">
        <v>6</v>
      </c>
      <c r="Z43" s="358" t="s">
        <v>419</v>
      </c>
      <c r="AA43" s="358">
        <v>30</v>
      </c>
      <c r="AC43" s="358" t="s">
        <v>448</v>
      </c>
      <c r="AD43" s="358">
        <v>903.5</v>
      </c>
      <c r="AF43" s="358" t="s">
        <v>472</v>
      </c>
      <c r="AG43" s="358">
        <v>165</v>
      </c>
      <c r="AI43" s="358" t="s">
        <v>494</v>
      </c>
      <c r="AJ43" s="358">
        <v>15</v>
      </c>
      <c r="AL43" s="360" t="s">
        <v>516</v>
      </c>
      <c r="AM43" s="360">
        <v>450</v>
      </c>
    </row>
    <row r="44" spans="1:39" s="276" customFormat="1">
      <c r="A44" s="299"/>
      <c r="B44" s="345" t="s">
        <v>137</v>
      </c>
      <c r="C44" s="345">
        <v>279</v>
      </c>
      <c r="D44" s="299"/>
      <c r="E44" s="346" t="s">
        <v>195</v>
      </c>
      <c r="F44" s="346">
        <v>462</v>
      </c>
      <c r="H44" s="346" t="s">
        <v>240</v>
      </c>
      <c r="I44" s="346">
        <v>275</v>
      </c>
      <c r="K44" s="346" t="s">
        <v>196</v>
      </c>
      <c r="L44" s="346">
        <v>374</v>
      </c>
      <c r="N44" s="357" t="s">
        <v>308</v>
      </c>
      <c r="O44" s="357">
        <v>518</v>
      </c>
      <c r="Q44" s="357" t="s">
        <v>272</v>
      </c>
      <c r="R44" s="357">
        <v>227</v>
      </c>
      <c r="T44" s="358" t="s">
        <v>368</v>
      </c>
      <c r="U44" s="358">
        <v>555</v>
      </c>
      <c r="W44" s="358" t="s">
        <v>394</v>
      </c>
      <c r="X44" s="358">
        <v>6</v>
      </c>
      <c r="Z44" s="358" t="s">
        <v>420</v>
      </c>
      <c r="AA44" s="358">
        <v>374.5</v>
      </c>
      <c r="AC44" s="358" t="s">
        <v>186</v>
      </c>
      <c r="AD44" s="358">
        <v>726.5</v>
      </c>
      <c r="AF44" s="358" t="s">
        <v>473</v>
      </c>
      <c r="AG44" s="358">
        <v>60</v>
      </c>
      <c r="AI44" s="358" t="s">
        <v>237</v>
      </c>
      <c r="AJ44" s="358">
        <v>170</v>
      </c>
      <c r="AL44" s="360" t="s">
        <v>411</v>
      </c>
      <c r="AM44" s="360">
        <v>4915</v>
      </c>
    </row>
    <row r="45" spans="1:39" s="276" customFormat="1">
      <c r="A45" s="299"/>
      <c r="B45" s="345" t="s">
        <v>138</v>
      </c>
      <c r="C45" s="345">
        <v>489.5</v>
      </c>
      <c r="D45" s="299"/>
      <c r="E45" s="346" t="s">
        <v>196</v>
      </c>
      <c r="F45" s="346">
        <v>82</v>
      </c>
      <c r="H45" s="346" t="s">
        <v>136</v>
      </c>
      <c r="I45" s="346">
        <v>122</v>
      </c>
      <c r="K45" s="346" t="s">
        <v>145</v>
      </c>
      <c r="L45" s="346">
        <v>194</v>
      </c>
      <c r="N45" s="357" t="s">
        <v>309</v>
      </c>
      <c r="O45" s="357">
        <v>959.5</v>
      </c>
      <c r="Q45" s="357" t="s">
        <v>341</v>
      </c>
      <c r="R45" s="357">
        <v>12</v>
      </c>
      <c r="T45" s="358" t="s">
        <v>369</v>
      </c>
      <c r="U45" s="358">
        <v>66</v>
      </c>
      <c r="W45" s="358" t="s">
        <v>395</v>
      </c>
      <c r="X45" s="358">
        <v>6</v>
      </c>
      <c r="Z45" s="358" t="s">
        <v>421</v>
      </c>
      <c r="AA45" s="358">
        <v>96</v>
      </c>
      <c r="AC45" s="358" t="s">
        <v>236</v>
      </c>
      <c r="AD45" s="358">
        <v>170</v>
      </c>
      <c r="AF45" s="358" t="s">
        <v>190</v>
      </c>
      <c r="AG45" s="358">
        <v>450</v>
      </c>
      <c r="AI45" s="358" t="s">
        <v>495</v>
      </c>
      <c r="AJ45" s="358">
        <v>30</v>
      </c>
      <c r="AL45" s="360" t="s">
        <v>333</v>
      </c>
      <c r="AM45" s="360">
        <v>4136</v>
      </c>
    </row>
    <row r="46" spans="1:39" s="276" customFormat="1">
      <c r="A46" s="299"/>
      <c r="B46" s="345" t="s">
        <v>139</v>
      </c>
      <c r="C46" s="345">
        <v>54</v>
      </c>
      <c r="D46" s="299"/>
      <c r="E46" s="346" t="s">
        <v>197</v>
      </c>
      <c r="F46" s="346">
        <v>177</v>
      </c>
      <c r="H46" s="346" t="s">
        <v>241</v>
      </c>
      <c r="I46" s="346">
        <v>557</v>
      </c>
      <c r="K46" s="346" t="s">
        <v>277</v>
      </c>
      <c r="L46" s="346">
        <v>128</v>
      </c>
      <c r="N46" s="357" t="s">
        <v>196</v>
      </c>
      <c r="O46" s="357">
        <v>292</v>
      </c>
      <c r="Q46" s="357" t="s">
        <v>190</v>
      </c>
      <c r="R46" s="357">
        <v>3864.5</v>
      </c>
      <c r="T46" s="358" t="s">
        <v>370</v>
      </c>
      <c r="U46" s="358">
        <v>180</v>
      </c>
      <c r="W46" s="358" t="s">
        <v>396</v>
      </c>
      <c r="X46" s="358">
        <v>6</v>
      </c>
      <c r="Z46" s="358" t="s">
        <v>422</v>
      </c>
      <c r="AA46" s="358">
        <v>150</v>
      </c>
      <c r="AC46" s="358" t="s">
        <v>387</v>
      </c>
      <c r="AD46" s="358">
        <v>195</v>
      </c>
      <c r="AF46" s="358" t="s">
        <v>191</v>
      </c>
      <c r="AG46" s="358">
        <v>328</v>
      </c>
      <c r="AI46" s="358" t="s">
        <v>473</v>
      </c>
      <c r="AJ46" s="358">
        <v>402</v>
      </c>
      <c r="AL46" s="360" t="s">
        <v>517</v>
      </c>
      <c r="AM46" s="360">
        <v>1877</v>
      </c>
    </row>
    <row r="47" spans="1:39" s="276" customFormat="1">
      <c r="A47" s="299"/>
      <c r="B47" s="345" t="s">
        <v>140</v>
      </c>
      <c r="C47" s="345">
        <v>108</v>
      </c>
      <c r="D47" s="299"/>
      <c r="E47" s="346" t="s">
        <v>198</v>
      </c>
      <c r="F47" s="346">
        <v>36</v>
      </c>
      <c r="H47" s="346" t="s">
        <v>242</v>
      </c>
      <c r="I47" s="346">
        <v>674</v>
      </c>
      <c r="K47" s="346" t="s">
        <v>278</v>
      </c>
      <c r="L47" s="346">
        <v>6</v>
      </c>
      <c r="N47" s="357" t="s">
        <v>197</v>
      </c>
      <c r="O47" s="357">
        <v>12</v>
      </c>
      <c r="Q47" s="357" t="s">
        <v>134</v>
      </c>
      <c r="R47" s="357">
        <v>136</v>
      </c>
      <c r="T47" s="358" t="s">
        <v>371</v>
      </c>
      <c r="U47" s="358">
        <v>150</v>
      </c>
      <c r="W47" s="358" t="s">
        <v>397</v>
      </c>
      <c r="X47" s="358">
        <v>6</v>
      </c>
      <c r="Z47" s="358" t="s">
        <v>196</v>
      </c>
      <c r="AA47" s="358">
        <v>75</v>
      </c>
      <c r="AC47" s="358" t="s">
        <v>449</v>
      </c>
      <c r="AD47" s="358">
        <v>6</v>
      </c>
      <c r="AF47" s="358" t="s">
        <v>192</v>
      </c>
      <c r="AG47" s="358">
        <v>952</v>
      </c>
      <c r="AI47" s="358" t="s">
        <v>274</v>
      </c>
      <c r="AJ47" s="358">
        <v>775</v>
      </c>
      <c r="AL47" s="360" t="s">
        <v>465</v>
      </c>
      <c r="AM47" s="360">
        <v>3080</v>
      </c>
    </row>
    <row r="48" spans="1:39" s="276" customFormat="1">
      <c r="A48" s="299"/>
      <c r="B48" s="345" t="s">
        <v>141</v>
      </c>
      <c r="C48" s="345">
        <v>52</v>
      </c>
      <c r="D48" s="299"/>
      <c r="E48" s="346" t="s">
        <v>199</v>
      </c>
      <c r="F48" s="346">
        <v>186</v>
      </c>
      <c r="H48" s="346" t="s">
        <v>144</v>
      </c>
      <c r="I48" s="346">
        <v>626</v>
      </c>
      <c r="K48" s="346" t="s">
        <v>147</v>
      </c>
      <c r="L48" s="346">
        <v>225</v>
      </c>
      <c r="N48" s="357" t="s">
        <v>310</v>
      </c>
      <c r="O48" s="357">
        <v>610</v>
      </c>
      <c r="Q48" s="357" t="s">
        <v>240</v>
      </c>
      <c r="R48" s="357">
        <v>878</v>
      </c>
      <c r="T48" s="358" t="s">
        <v>145</v>
      </c>
      <c r="U48" s="358">
        <v>144</v>
      </c>
      <c r="W48" s="358" t="s">
        <v>398</v>
      </c>
      <c r="X48" s="358">
        <v>6</v>
      </c>
      <c r="Z48" s="358" t="s">
        <v>197</v>
      </c>
      <c r="AA48" s="358">
        <v>176</v>
      </c>
      <c r="AC48" s="358" t="s">
        <v>274</v>
      </c>
      <c r="AD48" s="358">
        <v>75</v>
      </c>
      <c r="AF48" s="358" t="s">
        <v>369</v>
      </c>
      <c r="AG48" s="358">
        <v>155</v>
      </c>
      <c r="AI48" s="358" t="s">
        <v>496</v>
      </c>
      <c r="AJ48" s="358">
        <v>124</v>
      </c>
      <c r="AL48" s="360" t="s">
        <v>518</v>
      </c>
      <c r="AM48" s="360">
        <v>2095</v>
      </c>
    </row>
    <row r="49" spans="1:39" s="276" customFormat="1">
      <c r="A49" s="299"/>
      <c r="B49" s="345" t="s">
        <v>142</v>
      </c>
      <c r="C49" s="345">
        <v>12</v>
      </c>
      <c r="D49" s="299"/>
      <c r="E49" s="346" t="s">
        <v>200</v>
      </c>
      <c r="F49" s="346">
        <v>110</v>
      </c>
      <c r="H49" s="346" t="s">
        <v>196</v>
      </c>
      <c r="I49" s="346">
        <v>142</v>
      </c>
      <c r="K49" s="346" t="s">
        <v>279</v>
      </c>
      <c r="L49" s="346">
        <v>1401.5</v>
      </c>
      <c r="N49" s="357" t="s">
        <v>200</v>
      </c>
      <c r="O49" s="357">
        <v>106</v>
      </c>
      <c r="Q49" s="357" t="s">
        <v>136</v>
      </c>
      <c r="R49" s="357">
        <v>114</v>
      </c>
      <c r="T49" s="358" t="s">
        <v>277</v>
      </c>
      <c r="U49" s="358">
        <v>599</v>
      </c>
      <c r="W49" s="358" t="s">
        <v>399</v>
      </c>
      <c r="X49" s="358">
        <v>75</v>
      </c>
      <c r="Z49" s="358" t="s">
        <v>423</v>
      </c>
      <c r="AA49" s="358">
        <v>46</v>
      </c>
      <c r="AC49" s="358" t="s">
        <v>450</v>
      </c>
      <c r="AD49" s="358">
        <v>900</v>
      </c>
      <c r="AF49" s="358" t="s">
        <v>420</v>
      </c>
      <c r="AG49" s="358">
        <v>214</v>
      </c>
      <c r="AI49" s="358" t="s">
        <v>134</v>
      </c>
      <c r="AJ49" s="358">
        <v>316</v>
      </c>
      <c r="AL49" s="360" t="s">
        <v>466</v>
      </c>
      <c r="AM49" s="360">
        <v>1630</v>
      </c>
    </row>
    <row r="50" spans="1:39" s="276" customFormat="1">
      <c r="A50" s="299"/>
      <c r="B50" s="345" t="s">
        <v>143</v>
      </c>
      <c r="C50" s="345">
        <v>105</v>
      </c>
      <c r="D50" s="299"/>
      <c r="E50" s="346" t="s">
        <v>201</v>
      </c>
      <c r="F50" s="346">
        <v>308</v>
      </c>
      <c r="H50" s="346" t="s">
        <v>197</v>
      </c>
      <c r="I50" s="346">
        <v>100</v>
      </c>
      <c r="K50" s="346" t="s">
        <v>280</v>
      </c>
      <c r="L50" s="346">
        <v>512</v>
      </c>
      <c r="N50" s="357" t="s">
        <v>311</v>
      </c>
      <c r="O50" s="357">
        <v>534</v>
      </c>
      <c r="Q50" s="357" t="s">
        <v>342</v>
      </c>
      <c r="R50" s="357">
        <v>294</v>
      </c>
      <c r="T50" s="358" t="s">
        <v>147</v>
      </c>
      <c r="U50" s="358">
        <v>427</v>
      </c>
      <c r="W50" s="358" t="s">
        <v>135</v>
      </c>
      <c r="X50" s="358">
        <v>774.5</v>
      </c>
      <c r="Z50" s="358" t="s">
        <v>198</v>
      </c>
      <c r="AA50" s="358">
        <v>84</v>
      </c>
      <c r="AC50" s="358" t="s">
        <v>239</v>
      </c>
      <c r="AD50" s="358">
        <v>314</v>
      </c>
      <c r="AF50" s="358" t="s">
        <v>474</v>
      </c>
      <c r="AG50" s="358">
        <v>24</v>
      </c>
      <c r="AI50" s="358" t="s">
        <v>240</v>
      </c>
      <c r="AJ50" s="358">
        <v>151</v>
      </c>
      <c r="AL50" s="360" t="s">
        <v>519</v>
      </c>
      <c r="AM50" s="360">
        <v>36</v>
      </c>
    </row>
    <row r="51" spans="1:39" s="276" customFormat="1">
      <c r="A51" s="299"/>
      <c r="B51" s="345" t="s">
        <v>144</v>
      </c>
      <c r="C51" s="345">
        <v>550</v>
      </c>
      <c r="D51" s="299"/>
      <c r="E51" s="346" t="s">
        <v>148</v>
      </c>
      <c r="F51" s="346">
        <v>258</v>
      </c>
      <c r="H51" s="346" t="s">
        <v>198</v>
      </c>
      <c r="I51" s="346">
        <v>30</v>
      </c>
      <c r="K51" s="346" t="s">
        <v>281</v>
      </c>
      <c r="L51" s="346">
        <v>344</v>
      </c>
      <c r="N51" s="357" t="s">
        <v>312</v>
      </c>
      <c r="O51" s="357">
        <v>445</v>
      </c>
      <c r="Q51" s="357" t="s">
        <v>195</v>
      </c>
      <c r="R51" s="357">
        <v>180</v>
      </c>
      <c r="T51" s="358" t="s">
        <v>244</v>
      </c>
      <c r="U51" s="358">
        <v>576</v>
      </c>
      <c r="W51" s="358" t="s">
        <v>193</v>
      </c>
      <c r="X51" s="358">
        <v>12</v>
      </c>
      <c r="Z51" s="358" t="s">
        <v>424</v>
      </c>
      <c r="AA51" s="358">
        <v>77</v>
      </c>
      <c r="AC51" s="358" t="s">
        <v>192</v>
      </c>
      <c r="AD51" s="358">
        <v>713.5</v>
      </c>
      <c r="AF51" s="358" t="s">
        <v>475</v>
      </c>
      <c r="AG51" s="358">
        <v>136</v>
      </c>
      <c r="AI51" s="358" t="s">
        <v>136</v>
      </c>
      <c r="AJ51" s="358">
        <v>240</v>
      </c>
      <c r="AL51" s="360" t="s">
        <v>520</v>
      </c>
      <c r="AM51" s="360">
        <v>90</v>
      </c>
    </row>
    <row r="52" spans="1:39" s="276" customFormat="1">
      <c r="A52" s="299"/>
      <c r="B52" s="345" t="s">
        <v>145</v>
      </c>
      <c r="C52" s="345">
        <v>551</v>
      </c>
      <c r="D52" s="299"/>
      <c r="E52" s="346" t="s">
        <v>149</v>
      </c>
      <c r="F52" s="346">
        <v>162</v>
      </c>
      <c r="H52" s="346" t="s">
        <v>243</v>
      </c>
      <c r="I52" s="346">
        <v>472.5</v>
      </c>
      <c r="K52" s="346" t="s">
        <v>282</v>
      </c>
      <c r="L52" s="346">
        <v>60</v>
      </c>
      <c r="N52" s="357" t="s">
        <v>149</v>
      </c>
      <c r="O52" s="357">
        <v>134</v>
      </c>
      <c r="Q52" s="357" t="s">
        <v>343</v>
      </c>
      <c r="R52" s="357">
        <v>406.5</v>
      </c>
      <c r="T52" s="358" t="s">
        <v>148</v>
      </c>
      <c r="U52" s="358">
        <v>174</v>
      </c>
      <c r="W52" s="358" t="s">
        <v>241</v>
      </c>
      <c r="X52" s="358">
        <v>355</v>
      </c>
      <c r="Z52" s="358" t="s">
        <v>279</v>
      </c>
      <c r="AA52" s="358">
        <v>76</v>
      </c>
      <c r="AC52" s="358" t="s">
        <v>195</v>
      </c>
      <c r="AD52" s="358">
        <v>240</v>
      </c>
      <c r="AF52" s="358" t="s">
        <v>144</v>
      </c>
      <c r="AG52" s="358">
        <v>666</v>
      </c>
      <c r="AI52" s="358" t="s">
        <v>497</v>
      </c>
      <c r="AJ52" s="358">
        <v>500</v>
      </c>
      <c r="AL52" s="360" t="s">
        <v>120</v>
      </c>
      <c r="AM52" s="360">
        <v>2268.5</v>
      </c>
    </row>
    <row r="53" spans="1:39" s="276" customFormat="1">
      <c r="A53" s="299"/>
      <c r="B53" s="345" t="s">
        <v>146</v>
      </c>
      <c r="C53" s="345">
        <v>336</v>
      </c>
      <c r="D53" s="299"/>
      <c r="E53" s="346" t="s">
        <v>202</v>
      </c>
      <c r="F53" s="346">
        <v>132</v>
      </c>
      <c r="H53" s="346" t="s">
        <v>147</v>
      </c>
      <c r="I53" s="346">
        <v>176</v>
      </c>
      <c r="K53" s="346" t="s">
        <v>283</v>
      </c>
      <c r="L53" s="346">
        <v>320</v>
      </c>
      <c r="N53" s="357" t="s">
        <v>313</v>
      </c>
      <c r="O53" s="357">
        <v>590.5</v>
      </c>
      <c r="Q53" s="357" t="s">
        <v>344</v>
      </c>
      <c r="R53" s="357">
        <v>280</v>
      </c>
      <c r="T53" s="358" t="s">
        <v>372</v>
      </c>
      <c r="U53" s="358">
        <v>562</v>
      </c>
      <c r="W53" s="358" t="s">
        <v>195</v>
      </c>
      <c r="X53" s="358">
        <v>113</v>
      </c>
      <c r="Z53" s="358" t="s">
        <v>201</v>
      </c>
      <c r="AA53" s="358">
        <v>535</v>
      </c>
      <c r="AC53" s="358" t="s">
        <v>451</v>
      </c>
      <c r="AD53" s="358">
        <v>486</v>
      </c>
      <c r="AF53" s="358" t="s">
        <v>401</v>
      </c>
      <c r="AG53" s="358">
        <v>379</v>
      </c>
      <c r="AI53" s="358" t="s">
        <v>195</v>
      </c>
      <c r="AJ53" s="358">
        <v>155</v>
      </c>
      <c r="AL53" s="360" t="s">
        <v>521</v>
      </c>
      <c r="AM53" s="360">
        <v>20</v>
      </c>
    </row>
    <row r="54" spans="1:39" s="276" customFormat="1">
      <c r="A54" s="299"/>
      <c r="B54" s="345" t="s">
        <v>147</v>
      </c>
      <c r="C54" s="345">
        <v>83</v>
      </c>
      <c r="D54" s="299"/>
      <c r="E54" s="346" t="s">
        <v>152</v>
      </c>
      <c r="F54" s="346">
        <v>123</v>
      </c>
      <c r="H54" s="346" t="s">
        <v>244</v>
      </c>
      <c r="I54" s="346">
        <v>1658</v>
      </c>
      <c r="K54" s="346" t="s">
        <v>284</v>
      </c>
      <c r="L54" s="346">
        <v>501</v>
      </c>
      <c r="N54" s="357" t="s">
        <v>314</v>
      </c>
      <c r="O54" s="357">
        <v>408</v>
      </c>
      <c r="Q54" s="357" t="s">
        <v>196</v>
      </c>
      <c r="R54" s="357">
        <v>577</v>
      </c>
      <c r="T54" s="358" t="s">
        <v>373</v>
      </c>
      <c r="U54" s="358">
        <v>1099.5</v>
      </c>
      <c r="W54" s="358" t="s">
        <v>400</v>
      </c>
      <c r="X54" s="358">
        <v>339</v>
      </c>
      <c r="Z54" s="358" t="s">
        <v>280</v>
      </c>
      <c r="AA54" s="358">
        <v>144.5</v>
      </c>
      <c r="AC54" s="358" t="s">
        <v>420</v>
      </c>
      <c r="AD54" s="358">
        <v>544</v>
      </c>
      <c r="AF54" s="358" t="s">
        <v>145</v>
      </c>
      <c r="AG54" s="358">
        <v>302</v>
      </c>
      <c r="AI54" s="358" t="s">
        <v>452</v>
      </c>
      <c r="AJ54" s="358">
        <v>255</v>
      </c>
      <c r="AL54" s="360" t="s">
        <v>362</v>
      </c>
      <c r="AM54" s="360">
        <v>3205.5</v>
      </c>
    </row>
    <row r="55" spans="1:39" s="276" customFormat="1">
      <c r="A55" s="299"/>
      <c r="B55" s="345" t="s">
        <v>148</v>
      </c>
      <c r="C55" s="345">
        <v>875.5</v>
      </c>
      <c r="D55" s="299"/>
      <c r="E55" s="346" t="s">
        <v>203</v>
      </c>
      <c r="F55" s="346">
        <v>118</v>
      </c>
      <c r="H55" s="346" t="s">
        <v>148</v>
      </c>
      <c r="I55" s="346">
        <v>896</v>
      </c>
      <c r="K55" s="346" t="s">
        <v>151</v>
      </c>
      <c r="L55" s="346">
        <v>222</v>
      </c>
      <c r="N55" s="357" t="s">
        <v>315</v>
      </c>
      <c r="O55" s="357">
        <v>406</v>
      </c>
      <c r="Q55" s="357" t="s">
        <v>145</v>
      </c>
      <c r="R55" s="357">
        <v>20</v>
      </c>
      <c r="T55" s="358" t="s">
        <v>313</v>
      </c>
      <c r="U55" s="358">
        <v>317</v>
      </c>
      <c r="W55" s="358" t="s">
        <v>370</v>
      </c>
      <c r="X55" s="358">
        <v>395.5</v>
      </c>
      <c r="Z55" s="358" t="s">
        <v>149</v>
      </c>
      <c r="AA55" s="358">
        <v>62</v>
      </c>
      <c r="AC55" s="358" t="s">
        <v>452</v>
      </c>
      <c r="AD55" s="358">
        <v>614</v>
      </c>
      <c r="AF55" s="358" t="s">
        <v>146</v>
      </c>
      <c r="AG55" s="358">
        <v>66</v>
      </c>
      <c r="AI55" s="358" t="s">
        <v>196</v>
      </c>
      <c r="AJ55" s="358">
        <v>462</v>
      </c>
      <c r="AL55" s="360" t="s">
        <v>443</v>
      </c>
      <c r="AM55" s="360">
        <v>1221.5</v>
      </c>
    </row>
    <row r="56" spans="1:39" s="276" customFormat="1">
      <c r="A56" s="299"/>
      <c r="B56" s="345" t="s">
        <v>149</v>
      </c>
      <c r="C56" s="345">
        <v>251</v>
      </c>
      <c r="D56" s="299"/>
      <c r="E56" s="346" t="s">
        <v>204</v>
      </c>
      <c r="F56" s="346">
        <v>632</v>
      </c>
      <c r="H56" s="346" t="s">
        <v>149</v>
      </c>
      <c r="I56" s="346">
        <v>162</v>
      </c>
      <c r="K56" s="346" t="s">
        <v>152</v>
      </c>
      <c r="L56" s="346">
        <v>402</v>
      </c>
      <c r="N56" s="357" t="s">
        <v>285</v>
      </c>
      <c r="O56" s="357">
        <v>758</v>
      </c>
      <c r="Q56" s="357" t="s">
        <v>277</v>
      </c>
      <c r="R56" s="357">
        <v>878</v>
      </c>
      <c r="T56" s="358" t="s">
        <v>150</v>
      </c>
      <c r="U56" s="358">
        <v>306</v>
      </c>
      <c r="W56" s="358" t="s">
        <v>401</v>
      </c>
      <c r="X56" s="358">
        <v>140.5</v>
      </c>
      <c r="Z56" s="358" t="s">
        <v>425</v>
      </c>
      <c r="AA56" s="358">
        <v>225</v>
      </c>
      <c r="AC56" s="358" t="s">
        <v>196</v>
      </c>
      <c r="AD56" s="358">
        <v>605</v>
      </c>
      <c r="AF56" s="358" t="s">
        <v>345</v>
      </c>
      <c r="AG56" s="358">
        <v>319</v>
      </c>
      <c r="AI56" s="358" t="s">
        <v>145</v>
      </c>
      <c r="AJ56" s="358">
        <v>136</v>
      </c>
      <c r="AL56" s="360" t="s">
        <v>469</v>
      </c>
      <c r="AM56" s="360">
        <v>646.70000000000005</v>
      </c>
    </row>
    <row r="57" spans="1:39" s="276" customFormat="1">
      <c r="A57" s="299"/>
      <c r="B57" s="345" t="s">
        <v>150</v>
      </c>
      <c r="C57" s="345">
        <v>530</v>
      </c>
      <c r="D57" s="299"/>
      <c r="E57" s="346" t="s">
        <v>156</v>
      </c>
      <c r="F57" s="346">
        <v>30</v>
      </c>
      <c r="H57" s="346" t="s">
        <v>245</v>
      </c>
      <c r="I57" s="346">
        <v>46</v>
      </c>
      <c r="K57" s="346" t="s">
        <v>285</v>
      </c>
      <c r="L57" s="346">
        <v>615</v>
      </c>
      <c r="N57" s="357" t="s">
        <v>316</v>
      </c>
      <c r="O57" s="357">
        <v>969</v>
      </c>
      <c r="Q57" s="357" t="s">
        <v>345</v>
      </c>
      <c r="R57" s="357">
        <v>115</v>
      </c>
      <c r="T57" s="358" t="s">
        <v>151</v>
      </c>
      <c r="U57" s="358">
        <v>697</v>
      </c>
      <c r="W57" s="358" t="s">
        <v>145</v>
      </c>
      <c r="X57" s="358">
        <v>214.5</v>
      </c>
      <c r="Z57" s="358" t="s">
        <v>426</v>
      </c>
      <c r="AA57" s="358">
        <v>500</v>
      </c>
      <c r="AC57" s="358" t="s">
        <v>145</v>
      </c>
      <c r="AD57" s="358">
        <v>518</v>
      </c>
      <c r="AF57" s="358" t="s">
        <v>476</v>
      </c>
      <c r="AG57" s="358">
        <v>101</v>
      </c>
      <c r="AI57" s="358" t="s">
        <v>277</v>
      </c>
      <c r="AJ57" s="358">
        <v>343</v>
      </c>
      <c r="AL57" s="360" t="s">
        <v>444</v>
      </c>
      <c r="AM57" s="360">
        <v>142</v>
      </c>
    </row>
    <row r="58" spans="1:39" s="276" customFormat="1">
      <c r="A58" s="299"/>
      <c r="B58" s="345" t="s">
        <v>151</v>
      </c>
      <c r="C58" s="345">
        <v>459</v>
      </c>
      <c r="D58" s="299"/>
      <c r="E58" s="346" t="s">
        <v>205</v>
      </c>
      <c r="F58" s="346">
        <v>80</v>
      </c>
      <c r="H58" s="346" t="s">
        <v>246</v>
      </c>
      <c r="I58" s="346">
        <v>6</v>
      </c>
      <c r="K58" s="346" t="s">
        <v>286</v>
      </c>
      <c r="L58" s="346">
        <v>750</v>
      </c>
      <c r="N58" s="357" t="s">
        <v>317</v>
      </c>
      <c r="O58" s="357">
        <v>1894</v>
      </c>
      <c r="Q58" s="357" t="s">
        <v>346</v>
      </c>
      <c r="R58" s="357">
        <v>6</v>
      </c>
      <c r="T58" s="358" t="s">
        <v>374</v>
      </c>
      <c r="U58" s="358">
        <v>421</v>
      </c>
      <c r="W58" s="358" t="s">
        <v>146</v>
      </c>
      <c r="X58" s="358">
        <v>326</v>
      </c>
      <c r="Z58" s="358" t="s">
        <v>427</v>
      </c>
      <c r="AA58" s="358">
        <v>55</v>
      </c>
      <c r="AC58" s="358" t="s">
        <v>198</v>
      </c>
      <c r="AD58" s="358">
        <v>521</v>
      </c>
      <c r="AF58" s="358" t="s">
        <v>424</v>
      </c>
      <c r="AG58" s="358">
        <v>386</v>
      </c>
      <c r="AI58" s="358" t="s">
        <v>453</v>
      </c>
      <c r="AJ58" s="358">
        <v>36</v>
      </c>
      <c r="AL58" s="360" t="s">
        <v>123</v>
      </c>
      <c r="AM58" s="360">
        <v>1303</v>
      </c>
    </row>
    <row r="59" spans="1:39" s="276" customFormat="1">
      <c r="A59" s="299"/>
      <c r="B59" s="345" t="s">
        <v>152</v>
      </c>
      <c r="C59" s="345">
        <v>6</v>
      </c>
      <c r="D59" s="299"/>
      <c r="E59" s="346" t="s">
        <v>206</v>
      </c>
      <c r="F59" s="346">
        <v>249</v>
      </c>
      <c r="H59" s="346" t="s">
        <v>247</v>
      </c>
      <c r="I59" s="346">
        <v>6</v>
      </c>
      <c r="K59" s="346" t="s">
        <v>287</v>
      </c>
      <c r="L59" s="346">
        <v>307.5</v>
      </c>
      <c r="N59" s="357" t="s">
        <v>318</v>
      </c>
      <c r="O59" s="357">
        <v>145</v>
      </c>
      <c r="Q59" s="357" t="s">
        <v>347</v>
      </c>
      <c r="R59" s="357">
        <v>527.5</v>
      </c>
      <c r="T59" s="358" t="s">
        <v>152</v>
      </c>
      <c r="U59" s="358">
        <v>246</v>
      </c>
      <c r="W59" s="358" t="s">
        <v>345</v>
      </c>
      <c r="X59" s="358">
        <v>215.5</v>
      </c>
      <c r="Z59" s="358" t="s">
        <v>151</v>
      </c>
      <c r="AA59" s="358">
        <v>184</v>
      </c>
      <c r="AC59" s="358" t="s">
        <v>200</v>
      </c>
      <c r="AD59" s="358">
        <v>333</v>
      </c>
      <c r="AF59" s="358" t="s">
        <v>201</v>
      </c>
      <c r="AG59" s="358">
        <v>616</v>
      </c>
      <c r="AI59" s="358" t="s">
        <v>311</v>
      </c>
      <c r="AJ59" s="358">
        <v>440</v>
      </c>
      <c r="AL59" s="360" t="s">
        <v>304</v>
      </c>
      <c r="AM59" s="360">
        <v>2609.5</v>
      </c>
    </row>
    <row r="60" spans="1:39" s="276" customFormat="1">
      <c r="A60" s="299"/>
      <c r="B60" s="345" t="s">
        <v>153</v>
      </c>
      <c r="C60" s="345">
        <v>30</v>
      </c>
      <c r="D60" s="299"/>
      <c r="E60" s="346" t="s">
        <v>207</v>
      </c>
      <c r="F60" s="346">
        <v>204</v>
      </c>
      <c r="H60" s="346" t="s">
        <v>248</v>
      </c>
      <c r="I60" s="346">
        <v>480</v>
      </c>
      <c r="K60" s="346" t="s">
        <v>249</v>
      </c>
      <c r="L60" s="346">
        <v>588</v>
      </c>
      <c r="N60" s="357" t="s">
        <v>287</v>
      </c>
      <c r="O60" s="357">
        <v>914</v>
      </c>
      <c r="Q60" s="357" t="s">
        <v>311</v>
      </c>
      <c r="R60" s="357">
        <v>458</v>
      </c>
      <c r="T60" s="358" t="s">
        <v>203</v>
      </c>
      <c r="U60" s="358">
        <v>983</v>
      </c>
      <c r="W60" s="358" t="s">
        <v>346</v>
      </c>
      <c r="X60" s="358">
        <v>205</v>
      </c>
      <c r="Z60" s="358" t="s">
        <v>428</v>
      </c>
      <c r="AA60" s="358">
        <v>106</v>
      </c>
      <c r="AC60" s="358" t="s">
        <v>453</v>
      </c>
      <c r="AD60" s="358">
        <v>464</v>
      </c>
      <c r="AF60" s="358" t="s">
        <v>148</v>
      </c>
      <c r="AG60" s="358">
        <v>371</v>
      </c>
      <c r="AI60" s="358" t="s">
        <v>312</v>
      </c>
      <c r="AJ60" s="358">
        <v>480</v>
      </c>
      <c r="AL60" s="360" t="s">
        <v>124</v>
      </c>
      <c r="AM60" s="360">
        <v>2953.5</v>
      </c>
    </row>
    <row r="61" spans="1:39" s="276" customFormat="1">
      <c r="A61" s="299"/>
      <c r="B61" s="345" t="s">
        <v>154</v>
      </c>
      <c r="C61" s="345">
        <v>956</v>
      </c>
      <c r="D61" s="299"/>
      <c r="E61" s="346" t="s">
        <v>208</v>
      </c>
      <c r="F61" s="346">
        <v>195</v>
      </c>
      <c r="H61" s="346" t="s">
        <v>249</v>
      </c>
      <c r="I61" s="346">
        <v>229.2</v>
      </c>
      <c r="K61" s="346" t="s">
        <v>288</v>
      </c>
      <c r="L61" s="346">
        <v>156</v>
      </c>
      <c r="N61" s="357" t="s">
        <v>319</v>
      </c>
      <c r="O61" s="357">
        <v>145</v>
      </c>
      <c r="Q61" s="357" t="s">
        <v>312</v>
      </c>
      <c r="R61" s="357">
        <v>341</v>
      </c>
      <c r="T61" s="358" t="s">
        <v>375</v>
      </c>
      <c r="U61" s="358">
        <v>1367</v>
      </c>
      <c r="W61" s="358" t="s">
        <v>201</v>
      </c>
      <c r="X61" s="358">
        <v>540.5</v>
      </c>
      <c r="Z61" s="358" t="s">
        <v>203</v>
      </c>
      <c r="AA61" s="358">
        <v>224</v>
      </c>
      <c r="AC61" s="358" t="s">
        <v>201</v>
      </c>
      <c r="AD61" s="358">
        <v>789</v>
      </c>
      <c r="AF61" s="358" t="s">
        <v>149</v>
      </c>
      <c r="AG61" s="358">
        <v>618</v>
      </c>
      <c r="AI61" s="358" t="s">
        <v>149</v>
      </c>
      <c r="AJ61" s="358">
        <v>364</v>
      </c>
      <c r="AL61" s="360" t="s">
        <v>522</v>
      </c>
      <c r="AM61" s="360">
        <v>888</v>
      </c>
    </row>
    <row r="62" spans="1:39" s="276" customFormat="1">
      <c r="A62" s="299"/>
      <c r="B62" s="345" t="s">
        <v>155</v>
      </c>
      <c r="C62" s="345">
        <v>190</v>
      </c>
      <c r="D62" s="299"/>
      <c r="E62" s="346" t="s">
        <v>209</v>
      </c>
      <c r="F62" s="346">
        <v>446</v>
      </c>
      <c r="H62" s="346" t="s">
        <v>250</v>
      </c>
      <c r="I62" s="346">
        <v>18.48</v>
      </c>
      <c r="K62" s="346" t="s">
        <v>289</v>
      </c>
      <c r="L62" s="346">
        <v>70</v>
      </c>
      <c r="N62" s="357" t="s">
        <v>320</v>
      </c>
      <c r="O62" s="357">
        <v>24</v>
      </c>
      <c r="Q62" s="357" t="s">
        <v>348</v>
      </c>
      <c r="R62" s="357">
        <v>90</v>
      </c>
      <c r="T62" s="358" t="s">
        <v>158</v>
      </c>
      <c r="U62" s="358">
        <v>266</v>
      </c>
      <c r="W62" s="358" t="s">
        <v>312</v>
      </c>
      <c r="X62" s="358">
        <v>209.5</v>
      </c>
      <c r="Z62" s="358" t="s">
        <v>429</v>
      </c>
      <c r="AA62" s="358">
        <v>750</v>
      </c>
      <c r="AC62" s="358" t="s">
        <v>148</v>
      </c>
      <c r="AD62" s="358">
        <v>626</v>
      </c>
      <c r="AF62" s="358" t="s">
        <v>477</v>
      </c>
      <c r="AG62" s="358">
        <v>36</v>
      </c>
      <c r="AI62" s="358" t="s">
        <v>284</v>
      </c>
      <c r="AJ62" s="358">
        <v>100</v>
      </c>
      <c r="AL62" s="360" t="s">
        <v>523</v>
      </c>
      <c r="AM62" s="360">
        <v>2571</v>
      </c>
    </row>
    <row r="63" spans="1:39" s="276" customFormat="1">
      <c r="A63" s="299"/>
      <c r="B63" s="345" t="s">
        <v>156</v>
      </c>
      <c r="C63" s="345">
        <v>42</v>
      </c>
      <c r="D63" s="299"/>
      <c r="E63" s="296" t="s">
        <v>12</v>
      </c>
      <c r="F63" s="297">
        <f ca="1">SUM(F3:F63)</f>
        <v>12529.5</v>
      </c>
      <c r="H63" s="346" t="s">
        <v>251</v>
      </c>
      <c r="I63" s="346">
        <v>12</v>
      </c>
      <c r="K63" s="346" t="s">
        <v>290</v>
      </c>
      <c r="L63" s="346">
        <v>151</v>
      </c>
      <c r="N63" s="357" t="s">
        <v>321</v>
      </c>
      <c r="O63" s="357">
        <v>658</v>
      </c>
      <c r="Q63" s="357" t="s">
        <v>349</v>
      </c>
      <c r="R63" s="357">
        <v>60</v>
      </c>
      <c r="T63" s="358" t="s">
        <v>376</v>
      </c>
      <c r="U63" s="358">
        <v>100</v>
      </c>
      <c r="W63" s="358" t="s">
        <v>372</v>
      </c>
      <c r="X63" s="358">
        <v>88.5</v>
      </c>
      <c r="Z63" s="358" t="s">
        <v>430</v>
      </c>
      <c r="AA63" s="358">
        <v>322.5</v>
      </c>
      <c r="AC63" s="358" t="s">
        <v>372</v>
      </c>
      <c r="AD63" s="358">
        <v>427</v>
      </c>
      <c r="AF63" s="358" t="s">
        <v>478</v>
      </c>
      <c r="AG63" s="358">
        <v>174</v>
      </c>
      <c r="AI63" s="358" t="s">
        <v>150</v>
      </c>
      <c r="AJ63" s="358">
        <v>30</v>
      </c>
      <c r="AL63" s="360" t="s">
        <v>364</v>
      </c>
      <c r="AM63" s="360">
        <v>2355</v>
      </c>
    </row>
    <row r="64" spans="1:39" s="276" customFormat="1">
      <c r="A64" s="299"/>
      <c r="B64" s="345" t="s">
        <v>157</v>
      </c>
      <c r="C64" s="345">
        <v>286.5</v>
      </c>
      <c r="D64" s="299"/>
      <c r="H64" s="346" t="s">
        <v>252</v>
      </c>
      <c r="I64" s="346">
        <v>92</v>
      </c>
      <c r="K64" s="346" t="s">
        <v>291</v>
      </c>
      <c r="L64" s="346">
        <v>176</v>
      </c>
      <c r="N64" s="357" t="s">
        <v>288</v>
      </c>
      <c r="O64" s="357">
        <v>184</v>
      </c>
      <c r="Q64" s="357" t="s">
        <v>284</v>
      </c>
      <c r="R64" s="357">
        <v>334</v>
      </c>
      <c r="T64" s="358" t="s">
        <v>377</v>
      </c>
      <c r="U64" s="358">
        <v>900</v>
      </c>
      <c r="W64" s="358" t="s">
        <v>402</v>
      </c>
      <c r="X64" s="358">
        <v>1895.4</v>
      </c>
      <c r="Z64" s="358" t="s">
        <v>431</v>
      </c>
      <c r="AA64" s="358">
        <v>32</v>
      </c>
      <c r="AC64" s="358" t="s">
        <v>454</v>
      </c>
      <c r="AD64" s="358">
        <v>80</v>
      </c>
      <c r="AF64" s="358" t="s">
        <v>479</v>
      </c>
      <c r="AG64" s="358">
        <v>228</v>
      </c>
      <c r="AI64" s="358" t="s">
        <v>202</v>
      </c>
      <c r="AJ64" s="358">
        <v>165</v>
      </c>
      <c r="AL64" s="360" t="s">
        <v>524</v>
      </c>
      <c r="AM64" s="360">
        <v>154</v>
      </c>
    </row>
    <row r="65" spans="1:39" s="276" customFormat="1">
      <c r="A65" s="299"/>
      <c r="B65" s="345" t="s">
        <v>158</v>
      </c>
      <c r="C65" s="345">
        <v>463</v>
      </c>
      <c r="D65" s="299"/>
      <c r="F65" s="286"/>
      <c r="H65" s="346" t="s">
        <v>158</v>
      </c>
      <c r="I65" s="346">
        <v>739.5</v>
      </c>
      <c r="K65" s="346" t="s">
        <v>292</v>
      </c>
      <c r="L65" s="346">
        <v>120</v>
      </c>
      <c r="N65" s="357" t="s">
        <v>322</v>
      </c>
      <c r="O65" s="357">
        <v>377</v>
      </c>
      <c r="Q65" s="357" t="s">
        <v>150</v>
      </c>
      <c r="R65" s="357">
        <v>6</v>
      </c>
      <c r="T65" s="358" t="s">
        <v>209</v>
      </c>
      <c r="U65" s="358">
        <v>331</v>
      </c>
      <c r="W65" s="358" t="s">
        <v>403</v>
      </c>
      <c r="X65" s="358">
        <v>225</v>
      </c>
      <c r="Z65" s="358" t="s">
        <v>350</v>
      </c>
      <c r="AA65" s="358">
        <v>6</v>
      </c>
      <c r="AC65" s="358" t="s">
        <v>427</v>
      </c>
      <c r="AD65" s="358">
        <v>255</v>
      </c>
      <c r="AF65" s="358" t="s">
        <v>480</v>
      </c>
      <c r="AG65" s="358">
        <v>60</v>
      </c>
      <c r="AI65" s="358" t="s">
        <v>152</v>
      </c>
      <c r="AJ65" s="358">
        <v>260</v>
      </c>
      <c r="AL65" s="360" t="s">
        <v>525</v>
      </c>
      <c r="AM65" s="360">
        <v>24</v>
      </c>
    </row>
    <row r="66" spans="1:39" s="276" customFormat="1">
      <c r="A66" s="299"/>
      <c r="B66" s="345" t="s">
        <v>159</v>
      </c>
      <c r="C66" s="345">
        <v>190</v>
      </c>
      <c r="D66" s="299"/>
      <c r="F66" s="286"/>
      <c r="H66" s="346" t="s">
        <v>253</v>
      </c>
      <c r="I66" s="346">
        <v>610</v>
      </c>
      <c r="K66" s="346" t="s">
        <v>254</v>
      </c>
      <c r="L66" s="346">
        <v>302</v>
      </c>
      <c r="N66" s="357" t="s">
        <v>323</v>
      </c>
      <c r="O66" s="357">
        <v>265</v>
      </c>
      <c r="Q66" s="357" t="s">
        <v>202</v>
      </c>
      <c r="R66" s="357">
        <v>6</v>
      </c>
      <c r="T66" s="351" t="s">
        <v>12</v>
      </c>
      <c r="U66" s="350">
        <f>SUM(U3:U65)</f>
        <v>27301.5</v>
      </c>
      <c r="W66" s="358" t="s">
        <v>284</v>
      </c>
      <c r="X66" s="358">
        <v>759.5</v>
      </c>
      <c r="Z66" s="358" t="s">
        <v>206</v>
      </c>
      <c r="AA66" s="358">
        <v>47.5</v>
      </c>
      <c r="AC66" s="358" t="s">
        <v>151</v>
      </c>
      <c r="AD66" s="358">
        <v>541.5</v>
      </c>
      <c r="AF66" s="358" t="s">
        <v>151</v>
      </c>
      <c r="AG66" s="358">
        <v>356</v>
      </c>
      <c r="AI66" s="358" t="s">
        <v>483</v>
      </c>
      <c r="AJ66" s="358">
        <v>1254</v>
      </c>
      <c r="AL66" s="360" t="s">
        <v>526</v>
      </c>
      <c r="AM66" s="360">
        <v>553</v>
      </c>
    </row>
    <row r="67" spans="1:39">
      <c r="B67" s="345" t="s">
        <v>160</v>
      </c>
      <c r="C67" s="345">
        <v>465</v>
      </c>
      <c r="H67" s="346" t="s">
        <v>254</v>
      </c>
      <c r="I67" s="346">
        <v>776</v>
      </c>
      <c r="K67" s="346" t="s">
        <v>209</v>
      </c>
      <c r="L67" s="346">
        <v>377</v>
      </c>
      <c r="N67" s="357" t="s">
        <v>254</v>
      </c>
      <c r="O67" s="357">
        <v>235</v>
      </c>
      <c r="Q67" s="357" t="s">
        <v>314</v>
      </c>
      <c r="R67" s="357">
        <v>305</v>
      </c>
      <c r="T67" s="359"/>
      <c r="U67" s="359"/>
      <c r="W67" s="358" t="s">
        <v>150</v>
      </c>
      <c r="X67" s="358">
        <v>122</v>
      </c>
      <c r="Z67" s="358" t="s">
        <v>159</v>
      </c>
      <c r="AA67" s="358">
        <v>131</v>
      </c>
      <c r="AC67" s="358" t="s">
        <v>455</v>
      </c>
      <c r="AD67" s="358">
        <v>160</v>
      </c>
      <c r="AF67" s="358" t="s">
        <v>374</v>
      </c>
      <c r="AG67" s="358">
        <v>240</v>
      </c>
      <c r="AI67" s="358" t="s">
        <v>498</v>
      </c>
      <c r="AJ67" s="358">
        <v>480</v>
      </c>
      <c r="AL67" s="360" t="s">
        <v>447</v>
      </c>
      <c r="AM67" s="360">
        <v>2791</v>
      </c>
    </row>
    <row r="68" spans="1:39">
      <c r="B68" s="345" t="s">
        <v>161</v>
      </c>
      <c r="C68" s="345">
        <v>976.5</v>
      </c>
      <c r="H68" s="346" t="s">
        <v>209</v>
      </c>
      <c r="I68" s="346">
        <v>695</v>
      </c>
      <c r="K68" s="351" t="s">
        <v>12</v>
      </c>
      <c r="L68" s="350">
        <f>SUM(L2:L67)</f>
        <v>19877</v>
      </c>
      <c r="N68" s="357" t="s">
        <v>209</v>
      </c>
      <c r="O68" s="357">
        <v>720</v>
      </c>
      <c r="Q68" s="357" t="s">
        <v>152</v>
      </c>
      <c r="R68" s="357">
        <v>373</v>
      </c>
      <c r="T68" s="359"/>
      <c r="U68" s="359"/>
      <c r="W68" s="358" t="s">
        <v>248</v>
      </c>
      <c r="X68" s="358">
        <v>344.5</v>
      </c>
      <c r="Z68" s="358" t="s">
        <v>208</v>
      </c>
      <c r="AA68" s="358">
        <v>129.5</v>
      </c>
      <c r="AC68" s="358" t="s">
        <v>152</v>
      </c>
      <c r="AD68" s="358">
        <v>244</v>
      </c>
      <c r="AF68" s="358" t="s">
        <v>481</v>
      </c>
      <c r="AG68" s="358">
        <v>89</v>
      </c>
      <c r="AI68" s="358" t="s">
        <v>251</v>
      </c>
      <c r="AJ68" s="358">
        <v>60</v>
      </c>
      <c r="AL68" s="360" t="s">
        <v>527</v>
      </c>
      <c r="AM68" s="360">
        <v>8211</v>
      </c>
    </row>
    <row r="69" spans="1:39" s="347" customFormat="1">
      <c r="A69" s="239"/>
      <c r="B69" s="344" t="s">
        <v>12</v>
      </c>
      <c r="C69" s="349">
        <f>SUM(C3:C68)</f>
        <v>24393</v>
      </c>
      <c r="D69" s="239"/>
      <c r="F69" s="348"/>
      <c r="H69" s="351" t="s">
        <v>12</v>
      </c>
      <c r="I69" s="350">
        <f>SUM(I3:I68)</f>
        <v>28344.18</v>
      </c>
      <c r="L69" s="348"/>
      <c r="N69" s="351" t="s">
        <v>12</v>
      </c>
      <c r="O69" s="350">
        <f>SUM(O3:O68)</f>
        <v>29663</v>
      </c>
      <c r="Q69" s="357" t="s">
        <v>203</v>
      </c>
      <c r="R69" s="357">
        <v>896</v>
      </c>
      <c r="W69" s="358" t="s">
        <v>374</v>
      </c>
      <c r="X69" s="358">
        <v>200</v>
      </c>
      <c r="Z69" s="358" t="s">
        <v>377</v>
      </c>
      <c r="AA69" s="358">
        <v>900</v>
      </c>
      <c r="AC69" s="358" t="s">
        <v>203</v>
      </c>
      <c r="AD69" s="358">
        <v>513</v>
      </c>
      <c r="AF69" s="358" t="s">
        <v>482</v>
      </c>
      <c r="AG69" s="358">
        <v>46</v>
      </c>
      <c r="AI69" s="358" t="s">
        <v>289</v>
      </c>
      <c r="AJ69" s="358">
        <v>319</v>
      </c>
      <c r="AL69" s="360" t="s">
        <v>186</v>
      </c>
      <c r="AM69" s="360">
        <v>4455</v>
      </c>
    </row>
    <row r="70" spans="1:39">
      <c r="Q70" s="357" t="s">
        <v>350</v>
      </c>
      <c r="R70" s="357">
        <v>141.5</v>
      </c>
      <c r="T70" s="359"/>
      <c r="U70" s="359"/>
      <c r="W70" s="358" t="s">
        <v>152</v>
      </c>
      <c r="X70" s="358">
        <v>151</v>
      </c>
      <c r="Z70" s="358" t="s">
        <v>209</v>
      </c>
      <c r="AA70" s="358">
        <v>200</v>
      </c>
      <c r="AC70" s="358" t="s">
        <v>430</v>
      </c>
      <c r="AD70" s="358">
        <v>301</v>
      </c>
      <c r="AF70" s="358" t="s">
        <v>483</v>
      </c>
      <c r="AG70" s="358">
        <v>1032</v>
      </c>
      <c r="AI70" s="358" t="s">
        <v>158</v>
      </c>
      <c r="AJ70" s="358">
        <v>618</v>
      </c>
      <c r="AL70" s="360" t="s">
        <v>528</v>
      </c>
      <c r="AM70" s="360">
        <v>15</v>
      </c>
    </row>
    <row r="71" spans="1:39">
      <c r="Q71" s="357" t="s">
        <v>291</v>
      </c>
      <c r="R71" s="357">
        <v>235</v>
      </c>
      <c r="T71" s="359"/>
      <c r="U71" s="359"/>
      <c r="W71" s="358" t="s">
        <v>404</v>
      </c>
      <c r="X71" s="358">
        <v>995</v>
      </c>
      <c r="Z71" s="351" t="s">
        <v>12</v>
      </c>
      <c r="AA71" s="350">
        <f>SUM(AA3:AA70)</f>
        <v>11022.5</v>
      </c>
      <c r="AC71" s="358" t="s">
        <v>456</v>
      </c>
      <c r="AD71" s="358">
        <v>6</v>
      </c>
      <c r="AF71" s="358" t="s">
        <v>430</v>
      </c>
      <c r="AG71" s="358">
        <v>208</v>
      </c>
      <c r="AI71" s="358" t="s">
        <v>207</v>
      </c>
      <c r="AJ71" s="358">
        <v>600</v>
      </c>
      <c r="AL71" s="360" t="s">
        <v>271</v>
      </c>
      <c r="AM71" s="360">
        <v>2148</v>
      </c>
    </row>
    <row r="72" spans="1:39">
      <c r="M72" s="356"/>
      <c r="N72" s="355"/>
      <c r="O72" s="352"/>
      <c r="P72" s="355"/>
      <c r="Q72" s="357" t="s">
        <v>206</v>
      </c>
      <c r="R72" s="357">
        <v>42</v>
      </c>
      <c r="T72" s="359"/>
      <c r="U72" s="359"/>
      <c r="W72" s="358" t="s">
        <v>203</v>
      </c>
      <c r="X72" s="358">
        <v>245</v>
      </c>
      <c r="AC72" s="358" t="s">
        <v>289</v>
      </c>
      <c r="AD72" s="358">
        <v>170</v>
      </c>
      <c r="AF72" s="358" t="s">
        <v>206</v>
      </c>
      <c r="AG72" s="358">
        <v>60</v>
      </c>
      <c r="AI72" s="358" t="s">
        <v>254</v>
      </c>
      <c r="AJ72" s="358">
        <v>449</v>
      </c>
      <c r="AL72" s="360" t="s">
        <v>189</v>
      </c>
      <c r="AM72" s="360">
        <v>2316</v>
      </c>
    </row>
    <row r="73" spans="1:39">
      <c r="M73" s="356"/>
      <c r="N73" s="355"/>
      <c r="O73" s="352"/>
      <c r="P73" s="355"/>
      <c r="Q73" s="357" t="s">
        <v>292</v>
      </c>
      <c r="R73" s="357">
        <v>235</v>
      </c>
      <c r="T73" s="359"/>
      <c r="U73" s="359"/>
      <c r="W73" s="358" t="s">
        <v>405</v>
      </c>
      <c r="X73" s="358">
        <v>898</v>
      </c>
      <c r="AC73" s="358" t="s">
        <v>431</v>
      </c>
      <c r="AD73" s="358">
        <v>105</v>
      </c>
      <c r="AF73" s="358" t="s">
        <v>376</v>
      </c>
      <c r="AG73" s="358">
        <v>190</v>
      </c>
      <c r="AI73" s="358" t="s">
        <v>499</v>
      </c>
      <c r="AJ73" s="358">
        <v>900</v>
      </c>
      <c r="AL73" s="360" t="s">
        <v>529</v>
      </c>
      <c r="AM73" s="360">
        <v>6</v>
      </c>
    </row>
    <row r="74" spans="1:39">
      <c r="M74" s="356"/>
      <c r="N74" s="354"/>
      <c r="O74" s="353"/>
      <c r="P74" s="355"/>
      <c r="Q74" s="357" t="s">
        <v>254</v>
      </c>
      <c r="R74" s="357">
        <v>42</v>
      </c>
      <c r="T74" s="359"/>
      <c r="U74" s="359"/>
      <c r="W74" s="358" t="s">
        <v>206</v>
      </c>
      <c r="X74" s="358">
        <v>226</v>
      </c>
      <c r="AC74" s="358" t="s">
        <v>158</v>
      </c>
      <c r="AD74" s="358">
        <v>356</v>
      </c>
      <c r="AF74" s="358" t="s">
        <v>254</v>
      </c>
      <c r="AG74" s="358">
        <v>309</v>
      </c>
      <c r="AI74" s="351" t="s">
        <v>12</v>
      </c>
      <c r="AJ74" s="350">
        <f>SUM(AJ2:AJ73)</f>
        <v>21679.200000000001</v>
      </c>
      <c r="AL74" s="360" t="s">
        <v>530</v>
      </c>
      <c r="AM74" s="360">
        <v>6</v>
      </c>
    </row>
    <row r="75" spans="1:39">
      <c r="M75" s="356"/>
      <c r="N75" s="355"/>
      <c r="O75" s="352"/>
      <c r="P75" s="355"/>
      <c r="Q75" s="357" t="s">
        <v>351</v>
      </c>
      <c r="R75" s="357">
        <v>900</v>
      </c>
      <c r="T75" s="359"/>
      <c r="U75" s="359"/>
      <c r="W75" s="358" t="s">
        <v>376</v>
      </c>
      <c r="X75" s="358">
        <v>118.5</v>
      </c>
      <c r="AC75" s="358" t="s">
        <v>376</v>
      </c>
      <c r="AD75" s="358">
        <v>415</v>
      </c>
      <c r="AF75" s="351" t="s">
        <v>12</v>
      </c>
      <c r="AG75" s="350">
        <f>SUM(AG3:AG74)</f>
        <v>20862</v>
      </c>
      <c r="AL75" s="360" t="s">
        <v>531</v>
      </c>
      <c r="AM75" s="360">
        <v>6</v>
      </c>
    </row>
    <row r="76" spans="1:39">
      <c r="M76" s="356"/>
      <c r="N76" s="355"/>
      <c r="O76" s="352"/>
      <c r="P76" s="355"/>
      <c r="Q76" s="357" t="s">
        <v>352</v>
      </c>
      <c r="R76" s="357">
        <v>142</v>
      </c>
      <c r="T76" s="359"/>
      <c r="U76" s="359"/>
      <c r="W76" s="358" t="s">
        <v>208</v>
      </c>
      <c r="X76" s="358">
        <v>180.5</v>
      </c>
      <c r="AC76" s="358" t="s">
        <v>254</v>
      </c>
      <c r="AD76" s="358">
        <v>607</v>
      </c>
      <c r="AL76" s="360" t="s">
        <v>532</v>
      </c>
      <c r="AM76" s="360">
        <v>6</v>
      </c>
    </row>
    <row r="77" spans="1:39">
      <c r="Q77" s="351" t="s">
        <v>12</v>
      </c>
      <c r="R77" s="350">
        <f>SUM(R3:R76)</f>
        <v>25338</v>
      </c>
      <c r="T77" s="359"/>
      <c r="U77" s="359"/>
      <c r="W77" s="358" t="s">
        <v>406</v>
      </c>
      <c r="X77" s="358">
        <v>900</v>
      </c>
      <c r="AC77" s="358" t="s">
        <v>161</v>
      </c>
      <c r="AD77" s="358">
        <v>84</v>
      </c>
      <c r="AL77" s="360" t="s">
        <v>533</v>
      </c>
      <c r="AM77" s="360">
        <v>6</v>
      </c>
    </row>
    <row r="78" spans="1:39">
      <c r="T78" s="359"/>
      <c r="U78" s="359"/>
      <c r="W78" s="358" t="s">
        <v>209</v>
      </c>
      <c r="X78" s="358">
        <v>958</v>
      </c>
      <c r="AC78" s="351" t="s">
        <v>12</v>
      </c>
      <c r="AD78" s="350">
        <f>SUM(AD3:AD77)</f>
        <v>25654.5</v>
      </c>
      <c r="AL78" s="360" t="s">
        <v>534</v>
      </c>
      <c r="AM78" s="360">
        <v>6</v>
      </c>
    </row>
    <row r="79" spans="1:39">
      <c r="T79" s="359"/>
      <c r="U79" s="359"/>
      <c r="W79" s="351" t="s">
        <v>12</v>
      </c>
      <c r="X79" s="350">
        <f>SUM(X3:X78)</f>
        <v>21224.9</v>
      </c>
      <c r="AL79" s="360" t="s">
        <v>393</v>
      </c>
      <c r="AM79" s="360">
        <v>6</v>
      </c>
    </row>
    <row r="80" spans="1:39">
      <c r="T80" s="359"/>
      <c r="U80" s="359"/>
      <c r="AL80" s="360" t="s">
        <v>394</v>
      </c>
      <c r="AM80" s="360">
        <v>6</v>
      </c>
    </row>
    <row r="81" spans="38:39">
      <c r="AL81" s="360" t="s">
        <v>535</v>
      </c>
      <c r="AM81" s="360">
        <v>6</v>
      </c>
    </row>
    <row r="82" spans="38:39">
      <c r="AL82" s="360" t="s">
        <v>536</v>
      </c>
      <c r="AM82" s="360">
        <v>6</v>
      </c>
    </row>
    <row r="83" spans="38:39">
      <c r="AL83" s="360" t="s">
        <v>397</v>
      </c>
      <c r="AM83" s="360">
        <v>6</v>
      </c>
    </row>
    <row r="84" spans="38:39">
      <c r="AL84" s="360" t="s">
        <v>537</v>
      </c>
      <c r="AM84" s="360">
        <v>6</v>
      </c>
    </row>
    <row r="85" spans="38:39">
      <c r="AL85" s="360" t="s">
        <v>132</v>
      </c>
      <c r="AM85" s="360">
        <v>152</v>
      </c>
    </row>
    <row r="86" spans="38:39">
      <c r="AL86" s="360" t="s">
        <v>366</v>
      </c>
      <c r="AM86" s="360">
        <v>358</v>
      </c>
    </row>
    <row r="87" spans="38:39">
      <c r="AL87" s="360" t="s">
        <v>399</v>
      </c>
      <c r="AM87" s="360">
        <v>75</v>
      </c>
    </row>
    <row r="88" spans="38:39">
      <c r="AL88" s="360" t="s">
        <v>190</v>
      </c>
      <c r="AM88" s="360">
        <v>31538</v>
      </c>
    </row>
    <row r="89" spans="38:39">
      <c r="AL89" s="360" t="s">
        <v>538</v>
      </c>
      <c r="AM89" s="360">
        <v>190.5</v>
      </c>
    </row>
    <row r="90" spans="38:39">
      <c r="AL90" s="360" t="s">
        <v>191</v>
      </c>
      <c r="AM90" s="360">
        <v>2431.5</v>
      </c>
    </row>
    <row r="91" spans="38:39">
      <c r="AL91" s="360" t="s">
        <v>192</v>
      </c>
      <c r="AM91" s="360">
        <v>6205.5</v>
      </c>
    </row>
    <row r="92" spans="38:39">
      <c r="AL92" s="360" t="s">
        <v>194</v>
      </c>
      <c r="AM92" s="360">
        <v>3701</v>
      </c>
    </row>
    <row r="93" spans="38:39">
      <c r="AL93" s="360" t="s">
        <v>539</v>
      </c>
      <c r="AM93" s="360">
        <v>279</v>
      </c>
    </row>
    <row r="94" spans="38:39">
      <c r="AL94" s="360" t="s">
        <v>138</v>
      </c>
      <c r="AM94" s="360">
        <v>4624.5</v>
      </c>
    </row>
    <row r="95" spans="38:39">
      <c r="AL95" s="360" t="s">
        <v>540</v>
      </c>
      <c r="AM95" s="360">
        <v>2198</v>
      </c>
    </row>
    <row r="96" spans="38:39">
      <c r="AL96" s="360" t="s">
        <v>541</v>
      </c>
      <c r="AM96" s="360">
        <v>1826.5</v>
      </c>
    </row>
    <row r="97" spans="38:39">
      <c r="AL97" s="360" t="s">
        <v>542</v>
      </c>
      <c r="AM97" s="360">
        <v>150</v>
      </c>
    </row>
    <row r="98" spans="38:39">
      <c r="AL98" s="360" t="s">
        <v>543</v>
      </c>
      <c r="AM98" s="360">
        <v>108</v>
      </c>
    </row>
    <row r="99" spans="38:39">
      <c r="AL99" s="360" t="s">
        <v>544</v>
      </c>
      <c r="AM99" s="360">
        <v>52</v>
      </c>
    </row>
    <row r="100" spans="38:39">
      <c r="AL100" s="360" t="s">
        <v>142</v>
      </c>
      <c r="AM100" s="360">
        <v>12</v>
      </c>
    </row>
    <row r="101" spans="38:39">
      <c r="AL101" s="360" t="s">
        <v>545</v>
      </c>
      <c r="AM101" s="360">
        <v>105</v>
      </c>
    </row>
    <row r="102" spans="38:39">
      <c r="AL102" s="360" t="s">
        <v>196</v>
      </c>
      <c r="AM102" s="360">
        <v>3278.5</v>
      </c>
    </row>
    <row r="103" spans="38:39">
      <c r="AL103" s="360" t="s">
        <v>546</v>
      </c>
      <c r="AM103" s="360">
        <v>2544.5</v>
      </c>
    </row>
    <row r="104" spans="38:39">
      <c r="AL104" s="360" t="s">
        <v>423</v>
      </c>
      <c r="AM104" s="360">
        <v>46</v>
      </c>
    </row>
    <row r="105" spans="38:39">
      <c r="AL105" s="360" t="s">
        <v>198</v>
      </c>
      <c r="AM105" s="360">
        <v>4615.5</v>
      </c>
    </row>
    <row r="106" spans="38:39">
      <c r="AL106" s="360" t="s">
        <v>200</v>
      </c>
      <c r="AM106" s="360">
        <v>2115.5</v>
      </c>
    </row>
    <row r="107" spans="38:39">
      <c r="AL107" s="360" t="s">
        <v>476</v>
      </c>
      <c r="AM107" s="360">
        <v>201</v>
      </c>
    </row>
    <row r="108" spans="38:39">
      <c r="AL108" s="360" t="s">
        <v>346</v>
      </c>
      <c r="AM108" s="360">
        <v>1174</v>
      </c>
    </row>
    <row r="109" spans="38:39">
      <c r="AL109" s="360" t="s">
        <v>311</v>
      </c>
      <c r="AM109" s="360">
        <v>8459.5</v>
      </c>
    </row>
    <row r="110" spans="38:39">
      <c r="AL110" s="360" t="s">
        <v>148</v>
      </c>
      <c r="AM110" s="360">
        <v>5332.5</v>
      </c>
    </row>
    <row r="111" spans="38:39">
      <c r="AL111" s="360" t="s">
        <v>149</v>
      </c>
      <c r="AM111" s="360">
        <v>3254.5</v>
      </c>
    </row>
    <row r="112" spans="38:39">
      <c r="AL112" s="360" t="s">
        <v>547</v>
      </c>
      <c r="AM112" s="360">
        <v>36</v>
      </c>
    </row>
    <row r="113" spans="38:39">
      <c r="AL113" s="360" t="s">
        <v>282</v>
      </c>
      <c r="AM113" s="360">
        <v>260</v>
      </c>
    </row>
    <row r="114" spans="38:39">
      <c r="AL114" s="360" t="s">
        <v>548</v>
      </c>
      <c r="AM114" s="360">
        <v>174</v>
      </c>
    </row>
    <row r="115" spans="38:39">
      <c r="AL115" s="360" t="s">
        <v>549</v>
      </c>
      <c r="AM115" s="360">
        <v>1228</v>
      </c>
    </row>
    <row r="116" spans="38:39">
      <c r="AL116" s="360" t="s">
        <v>550</v>
      </c>
      <c r="AM116" s="360">
        <v>1430.5</v>
      </c>
    </row>
    <row r="117" spans="38:39">
      <c r="AL117" s="360" t="s">
        <v>551</v>
      </c>
      <c r="AM117" s="360">
        <v>600</v>
      </c>
    </row>
    <row r="118" spans="38:39">
      <c r="AL118" s="360" t="s">
        <v>348</v>
      </c>
      <c r="AM118" s="360">
        <v>90</v>
      </c>
    </row>
    <row r="119" spans="38:39">
      <c r="AL119" s="360" t="s">
        <v>552</v>
      </c>
      <c r="AM119" s="360">
        <v>1895.4</v>
      </c>
    </row>
    <row r="120" spans="38:39">
      <c r="AL120" s="360" t="s">
        <v>553</v>
      </c>
      <c r="AM120" s="360">
        <v>320</v>
      </c>
    </row>
    <row r="121" spans="38:39">
      <c r="AL121" s="360" t="s">
        <v>403</v>
      </c>
      <c r="AM121" s="360">
        <v>225</v>
      </c>
    </row>
    <row r="122" spans="38:39">
      <c r="AL122" s="360" t="s">
        <v>554</v>
      </c>
      <c r="AM122" s="360">
        <v>66</v>
      </c>
    </row>
    <row r="123" spans="38:39">
      <c r="AL123" s="360" t="s">
        <v>150</v>
      </c>
      <c r="AM123" s="360">
        <v>3912</v>
      </c>
    </row>
    <row r="124" spans="38:39">
      <c r="AL124" s="360" t="s">
        <v>151</v>
      </c>
      <c r="AM124" s="360">
        <v>4300</v>
      </c>
    </row>
    <row r="125" spans="38:39">
      <c r="AL125" s="360" t="s">
        <v>555</v>
      </c>
      <c r="AM125" s="360">
        <v>861</v>
      </c>
    </row>
    <row r="126" spans="38:39">
      <c r="AL126" s="360" t="s">
        <v>556</v>
      </c>
      <c r="AM126" s="360">
        <v>3736.5</v>
      </c>
    </row>
    <row r="127" spans="38:39">
      <c r="AL127" s="360" t="s">
        <v>152</v>
      </c>
      <c r="AM127" s="360">
        <v>2406</v>
      </c>
    </row>
    <row r="128" spans="38:39">
      <c r="AL128" s="360" t="s">
        <v>404</v>
      </c>
      <c r="AM128" s="360">
        <v>2368</v>
      </c>
    </row>
    <row r="129" spans="38:39">
      <c r="AL129" s="360" t="s">
        <v>557</v>
      </c>
      <c r="AM129" s="360">
        <v>969</v>
      </c>
    </row>
    <row r="130" spans="38:39">
      <c r="AL130" s="360" t="s">
        <v>317</v>
      </c>
      <c r="AM130" s="360">
        <v>2644</v>
      </c>
    </row>
    <row r="131" spans="38:39">
      <c r="AL131" s="360" t="s">
        <v>318</v>
      </c>
      <c r="AM131" s="360">
        <v>145</v>
      </c>
    </row>
    <row r="132" spans="38:39">
      <c r="AL132" s="360" t="s">
        <v>558</v>
      </c>
      <c r="AM132" s="360">
        <v>1421.5</v>
      </c>
    </row>
    <row r="133" spans="38:39">
      <c r="AL133" s="360" t="s">
        <v>559</v>
      </c>
      <c r="AM133" s="360">
        <v>145</v>
      </c>
    </row>
    <row r="134" spans="38:39">
      <c r="AL134" s="360" t="s">
        <v>560</v>
      </c>
      <c r="AM134" s="360">
        <v>30</v>
      </c>
    </row>
    <row r="135" spans="38:39">
      <c r="AL135" s="360" t="s">
        <v>561</v>
      </c>
      <c r="AM135" s="360">
        <v>24</v>
      </c>
    </row>
    <row r="136" spans="38:39">
      <c r="AL136" s="360" t="s">
        <v>562</v>
      </c>
      <c r="AM136" s="360">
        <v>46</v>
      </c>
    </row>
    <row r="137" spans="38:39">
      <c r="AL137" s="360" t="s">
        <v>563</v>
      </c>
      <c r="AM137" s="360">
        <v>6794.2</v>
      </c>
    </row>
    <row r="138" spans="38:39">
      <c r="AL138" s="360" t="s">
        <v>564</v>
      </c>
      <c r="AM138" s="360">
        <v>2338</v>
      </c>
    </row>
    <row r="139" spans="38:39">
      <c r="AL139" s="360" t="s">
        <v>565</v>
      </c>
      <c r="AM139" s="360">
        <v>190</v>
      </c>
    </row>
    <row r="140" spans="38:39">
      <c r="AL140" s="360" t="s">
        <v>288</v>
      </c>
      <c r="AM140" s="360">
        <v>358.48</v>
      </c>
    </row>
    <row r="141" spans="38:39">
      <c r="AL141" s="360" t="s">
        <v>456</v>
      </c>
      <c r="AM141" s="360">
        <v>150</v>
      </c>
    </row>
    <row r="142" spans="38:39">
      <c r="AL142" s="360" t="s">
        <v>566</v>
      </c>
      <c r="AM142" s="360">
        <v>559</v>
      </c>
    </row>
    <row r="143" spans="38:39">
      <c r="AL143" s="360" t="s">
        <v>205</v>
      </c>
      <c r="AM143" s="360">
        <v>894</v>
      </c>
    </row>
    <row r="144" spans="38:39">
      <c r="AL144" s="360" t="s">
        <v>206</v>
      </c>
      <c r="AM144" s="360">
        <v>3855</v>
      </c>
    </row>
    <row r="145" spans="1:39">
      <c r="AL145" s="360" t="s">
        <v>567</v>
      </c>
      <c r="AM145" s="360">
        <v>3178.5</v>
      </c>
    </row>
    <row r="146" spans="1:39">
      <c r="AL146" s="360" t="s">
        <v>208</v>
      </c>
      <c r="AM146" s="360">
        <v>3690</v>
      </c>
    </row>
    <row r="147" spans="1:39">
      <c r="AL147" s="360" t="s">
        <v>377</v>
      </c>
      <c r="AM147" s="360">
        <v>7800</v>
      </c>
    </row>
    <row r="148" spans="1:39">
      <c r="AL148" s="360" t="s">
        <v>209</v>
      </c>
      <c r="AM148" s="360">
        <v>4929.5</v>
      </c>
    </row>
    <row r="149" spans="1:39">
      <c r="AL149" s="360" t="s">
        <v>70</v>
      </c>
      <c r="AM149" s="360">
        <v>866</v>
      </c>
    </row>
    <row r="150" spans="1:39" s="359" customFormat="1">
      <c r="A150" s="239"/>
      <c r="B150" s="240"/>
      <c r="C150" s="295"/>
      <c r="D150" s="239"/>
      <c r="F150" s="274"/>
      <c r="H150" s="276"/>
      <c r="I150" s="334"/>
      <c r="L150" s="274"/>
      <c r="O150" s="274"/>
      <c r="Q150" s="276"/>
      <c r="R150" s="276"/>
      <c r="X150" s="274"/>
      <c r="Z150" s="276"/>
      <c r="AA150" s="286"/>
      <c r="AC150" s="276"/>
      <c r="AD150" s="286"/>
      <c r="AF150" s="276"/>
      <c r="AG150" s="276"/>
      <c r="AJ150" s="274"/>
      <c r="AL150" s="360" t="s">
        <v>568</v>
      </c>
      <c r="AM150" s="360">
        <v>9061.9579999999987</v>
      </c>
    </row>
    <row r="151" spans="1:39">
      <c r="AL151" s="351" t="s">
        <v>12</v>
      </c>
      <c r="AM151" s="350">
        <f>SUM(AM3:AM150)</f>
        <v>276951.23800000001</v>
      </c>
    </row>
  </sheetData>
  <sortState ref="B1:C392">
    <sortCondition ref="B1"/>
  </sortState>
  <mergeCells count="13">
    <mergeCell ref="AF1:AG2"/>
    <mergeCell ref="AI1:AJ2"/>
    <mergeCell ref="AL1:AM2"/>
    <mergeCell ref="Z1:AA2"/>
    <mergeCell ref="AC1:AD2"/>
    <mergeCell ref="W1:X2"/>
    <mergeCell ref="T1:U2"/>
    <mergeCell ref="Q1:R2"/>
    <mergeCell ref="B1:C2"/>
    <mergeCell ref="E1:F2"/>
    <mergeCell ref="H1:I2"/>
    <mergeCell ref="K1:L2"/>
    <mergeCell ref="N1:O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AC98"/>
  <sheetViews>
    <sheetView tabSelected="1" topLeftCell="A13" workbookViewId="0">
      <selection activeCell="E21" sqref="E21"/>
    </sheetView>
  </sheetViews>
  <sheetFormatPr defaultColWidth="9.140625" defaultRowHeight="18.75"/>
  <cols>
    <col min="1" max="1" width="7.140625" style="242" customWidth="1"/>
    <col min="2" max="2" width="9.140625" style="245"/>
    <col min="3" max="5" width="25.140625" style="245" customWidth="1"/>
    <col min="6" max="6" width="11.140625" style="242" customWidth="1"/>
    <col min="7" max="8" width="9.140625" style="242"/>
    <col min="9" max="9" width="25.5703125" style="242" customWidth="1"/>
    <col min="10" max="10" width="16.140625" style="242" customWidth="1"/>
    <col min="11" max="11" width="14.42578125" style="242" customWidth="1"/>
    <col min="12" max="29" width="9.140625" style="242"/>
    <col min="30" max="16384" width="9.140625" style="245"/>
  </cols>
  <sheetData>
    <row r="1" spans="2:6" ht="19.5" thickBot="1">
      <c r="B1" s="243" t="s">
        <v>72</v>
      </c>
      <c r="C1" s="244" t="s">
        <v>80</v>
      </c>
      <c r="D1" s="244" t="s">
        <v>81</v>
      </c>
      <c r="E1" s="244" t="s">
        <v>82</v>
      </c>
      <c r="F1" s="283"/>
    </row>
    <row r="2" spans="2:6" s="242" customFormat="1" ht="21.75" customHeight="1" thickBot="1">
      <c r="B2" s="246"/>
      <c r="C2" s="247"/>
      <c r="D2" s="247"/>
      <c r="E2" s="247"/>
      <c r="F2" s="283"/>
    </row>
    <row r="3" spans="2:6" s="242" customFormat="1" ht="23.25" customHeight="1" thickBot="1">
      <c r="B3" s="375" t="s">
        <v>83</v>
      </c>
      <c r="C3" s="375"/>
      <c r="D3" s="375"/>
      <c r="E3" s="375"/>
      <c r="F3" s="284"/>
    </row>
    <row r="4" spans="2:6" s="242" customFormat="1" ht="23.25" customHeight="1" thickBot="1">
      <c r="B4" s="246" t="s">
        <v>72</v>
      </c>
      <c r="C4" s="246" t="s">
        <v>84</v>
      </c>
      <c r="D4" s="246" t="s">
        <v>14</v>
      </c>
      <c r="E4" s="246" t="s">
        <v>85</v>
      </c>
      <c r="F4" s="284"/>
    </row>
    <row r="5" spans="2:6">
      <c r="B5" s="248">
        <v>2006</v>
      </c>
      <c r="C5" s="249">
        <v>487961.28</v>
      </c>
      <c r="D5" s="249">
        <v>413683.78</v>
      </c>
      <c r="E5" s="249">
        <v>74277.5</v>
      </c>
      <c r="F5" s="285"/>
    </row>
    <row r="6" spans="2:6">
      <c r="B6" s="250">
        <v>2007</v>
      </c>
      <c r="C6" s="251">
        <v>307297.51</v>
      </c>
      <c r="D6" s="251">
        <v>257541.6</v>
      </c>
      <c r="E6" s="251">
        <v>49755.91</v>
      </c>
      <c r="F6" s="256"/>
    </row>
    <row r="7" spans="2:6">
      <c r="B7" s="252">
        <v>2008</v>
      </c>
      <c r="C7" s="253">
        <v>387608.48</v>
      </c>
      <c r="D7" s="253">
        <v>336894.11</v>
      </c>
      <c r="E7" s="253">
        <v>50714.37</v>
      </c>
      <c r="F7" s="256"/>
    </row>
    <row r="8" spans="2:6">
      <c r="B8" s="250">
        <v>2009</v>
      </c>
      <c r="C8" s="251">
        <v>464739.66</v>
      </c>
      <c r="D8" s="251">
        <v>406350.48</v>
      </c>
      <c r="E8" s="251">
        <v>58389.18</v>
      </c>
      <c r="F8" s="256"/>
    </row>
    <row r="9" spans="2:6">
      <c r="B9" s="252">
        <v>2010</v>
      </c>
      <c r="C9" s="253">
        <v>458490.21</v>
      </c>
      <c r="D9" s="253">
        <v>390815.74</v>
      </c>
      <c r="E9" s="253">
        <v>67674.47</v>
      </c>
      <c r="F9" s="256"/>
    </row>
    <row r="10" spans="2:6">
      <c r="B10" s="250">
        <v>2011</v>
      </c>
      <c r="C10" s="251">
        <v>544764.02</v>
      </c>
      <c r="D10" s="251">
        <v>495650.83</v>
      </c>
      <c r="E10" s="251">
        <v>49113.19</v>
      </c>
      <c r="F10" s="256"/>
    </row>
    <row r="11" spans="2:6">
      <c r="B11" s="252">
        <v>2012</v>
      </c>
      <c r="C11" s="253">
        <v>540798.06999999995</v>
      </c>
      <c r="D11" s="253">
        <v>485885.23</v>
      </c>
      <c r="E11" s="253">
        <v>54912.84</v>
      </c>
      <c r="F11" s="256"/>
    </row>
    <row r="12" spans="2:6">
      <c r="B12" s="250">
        <v>2013</v>
      </c>
      <c r="C12" s="251">
        <v>688415.24</v>
      </c>
      <c r="D12" s="251">
        <v>653354.53</v>
      </c>
      <c r="E12" s="251">
        <v>35060.71</v>
      </c>
      <c r="F12" s="256"/>
    </row>
    <row r="13" spans="2:6">
      <c r="B13" s="252">
        <v>2014</v>
      </c>
      <c r="C13" s="253">
        <v>915503.42</v>
      </c>
      <c r="D13" s="253">
        <v>884172.64</v>
      </c>
      <c r="E13" s="253">
        <v>31330.78</v>
      </c>
      <c r="F13" s="256"/>
    </row>
    <row r="14" spans="2:6" s="242" customFormat="1">
      <c r="B14" s="254">
        <v>2015</v>
      </c>
      <c r="C14" s="255">
        <v>616024.05000000005</v>
      </c>
      <c r="D14" s="255">
        <v>591934.25</v>
      </c>
      <c r="E14" s="256">
        <f>C14-D14</f>
        <v>24089.800000000047</v>
      </c>
      <c r="F14" s="256"/>
    </row>
    <row r="15" spans="2:6">
      <c r="B15" s="257">
        <v>2016</v>
      </c>
      <c r="C15" s="258">
        <v>744370.95</v>
      </c>
      <c r="D15" s="258">
        <v>722768</v>
      </c>
      <c r="E15" s="259">
        <f>C15-D15</f>
        <v>21602.949999999953</v>
      </c>
      <c r="F15" s="256"/>
    </row>
    <row r="16" spans="2:6">
      <c r="B16" s="254">
        <v>2017</v>
      </c>
      <c r="C16" s="262">
        <f>SUPERMERCADOS!K129+CEAGESP!M195</f>
        <v>352128.54500000004</v>
      </c>
      <c r="D16" s="262">
        <f>SUPERMERCADOS!K130+CEAGESP!M196</f>
        <v>334031.02500000002</v>
      </c>
      <c r="E16" s="256">
        <f>C16-D16</f>
        <v>18097.520000000019</v>
      </c>
      <c r="F16" s="256"/>
    </row>
    <row r="17" spans="2:6">
      <c r="B17" s="257">
        <v>2018</v>
      </c>
      <c r="C17" s="258">
        <v>178208.82000000004</v>
      </c>
      <c r="D17" s="258">
        <v>23951.5</v>
      </c>
      <c r="E17" s="259">
        <v>154257.32000000004</v>
      </c>
      <c r="F17" s="256"/>
    </row>
    <row r="18" spans="2:6">
      <c r="B18" s="257">
        <v>2019</v>
      </c>
      <c r="C18" s="258">
        <f>(SUPERMERCADOS!N82+CEAGESP!N141)</f>
        <v>232018.96300000002</v>
      </c>
      <c r="D18" s="258">
        <f>SUM(SUPERMERCADOS!N83+CEAGESP!N142)</f>
        <v>203876.85</v>
      </c>
      <c r="E18" s="258">
        <f>C18-D18</f>
        <v>28142.113000000012</v>
      </c>
      <c r="F18" s="256"/>
    </row>
    <row r="19" spans="2:6">
      <c r="B19" s="257">
        <v>2020</v>
      </c>
      <c r="C19" s="258">
        <f>SUM(CEAGESP!N154+SUPERMERCADOS!N88)</f>
        <v>232035.92499999999</v>
      </c>
      <c r="D19" s="258">
        <f>SUM(SUPERMERCADOS!N89+CEAGESP!N155)</f>
        <v>201003.85</v>
      </c>
      <c r="E19" s="258">
        <f>C19-D19</f>
        <v>31032.074999999983</v>
      </c>
      <c r="F19" s="256"/>
    </row>
    <row r="20" spans="2:6">
      <c r="B20" s="257">
        <v>2021</v>
      </c>
      <c r="C20" s="258">
        <f>CEAGESP!N166+MENSAL!O20</f>
        <v>296103.53899999999</v>
      </c>
      <c r="D20" s="258">
        <f>CEAGESP!N167+MENSAL!O21+MENSAL!O23</f>
        <v>276951.23800000001</v>
      </c>
      <c r="E20" s="258">
        <f>CEAGESP!N168+MENSAL!O22</f>
        <v>19152.300999999999</v>
      </c>
      <c r="F20" s="256"/>
    </row>
    <row r="21" spans="2:6" ht="22.5" customHeight="1" thickBot="1">
      <c r="B21" s="263" t="s">
        <v>12</v>
      </c>
      <c r="C21" s="264">
        <f>SUM(C5:C20)</f>
        <v>7446468.682</v>
      </c>
      <c r="D21" s="264">
        <f>SUM(D5:D20)</f>
        <v>6678865.652999999</v>
      </c>
      <c r="E21" s="264">
        <f>SUM(E5:E20)</f>
        <v>767603.02899999998</v>
      </c>
      <c r="F21" s="283"/>
    </row>
    <row r="22" spans="2:6" s="242" customFormat="1"/>
    <row r="23" spans="2:6" s="242" customFormat="1"/>
    <row r="24" spans="2:6" s="242" customFormat="1"/>
    <row r="25" spans="2:6" s="242" customFormat="1">
      <c r="D25" s="260"/>
    </row>
    <row r="26" spans="2:6" s="242" customFormat="1">
      <c r="D26" s="361"/>
    </row>
    <row r="27" spans="2:6" s="242" customFormat="1">
      <c r="C27" s="261"/>
    </row>
    <row r="28" spans="2:6" s="242" customFormat="1"/>
    <row r="29" spans="2:6" s="242" customFormat="1"/>
    <row r="30" spans="2:6" s="242" customFormat="1"/>
    <row r="31" spans="2:6" s="242" customFormat="1"/>
    <row r="32" spans="2:6" s="242" customFormat="1"/>
    <row r="33" s="242" customFormat="1"/>
    <row r="34" s="242" customFormat="1"/>
    <row r="35" s="242" customFormat="1"/>
    <row r="36" s="242" customFormat="1"/>
    <row r="37" s="242" customFormat="1"/>
    <row r="38" s="242" customFormat="1"/>
    <row r="39" s="242" customFormat="1"/>
    <row r="40" s="242" customFormat="1"/>
    <row r="41" s="242" customFormat="1"/>
    <row r="42" s="242" customFormat="1"/>
    <row r="43" s="242" customFormat="1"/>
    <row r="44" s="242" customFormat="1"/>
    <row r="45" s="242" customFormat="1"/>
    <row r="46" s="242" customFormat="1"/>
    <row r="47" s="242" customFormat="1"/>
    <row r="48" s="242" customFormat="1"/>
    <row r="49" s="242" customFormat="1"/>
    <row r="50" s="242" customFormat="1"/>
    <row r="51" s="242" customFormat="1"/>
    <row r="52" s="242" customFormat="1"/>
    <row r="53" s="242" customFormat="1"/>
    <row r="54" s="242" customFormat="1"/>
    <row r="55" s="242" customFormat="1"/>
    <row r="56" s="242" customFormat="1"/>
    <row r="57" s="242" customFormat="1"/>
    <row r="58" s="242" customFormat="1"/>
    <row r="59" s="242" customFormat="1"/>
    <row r="60" s="242" customFormat="1"/>
    <row r="61" s="242" customFormat="1"/>
    <row r="62" s="242" customFormat="1"/>
    <row r="63" s="242" customFormat="1"/>
    <row r="64" s="242" customFormat="1"/>
    <row r="65" s="242" customFormat="1"/>
    <row r="66" s="242" customFormat="1"/>
    <row r="67" s="242" customFormat="1"/>
    <row r="68" s="242" customFormat="1"/>
    <row r="69" s="242" customFormat="1"/>
    <row r="70" s="242" customFormat="1"/>
    <row r="71" s="242" customFormat="1"/>
    <row r="72" s="242" customFormat="1"/>
    <row r="73" s="242" customFormat="1"/>
    <row r="74" s="242" customFormat="1"/>
    <row r="75" s="242" customFormat="1"/>
    <row r="76" s="242" customFormat="1"/>
    <row r="77" s="242" customFormat="1"/>
    <row r="78" s="242" customFormat="1"/>
    <row r="79" s="242" customFormat="1"/>
    <row r="80" s="242" customFormat="1"/>
    <row r="81" s="242" customFormat="1"/>
    <row r="82" s="242" customFormat="1"/>
    <row r="83" s="242" customFormat="1"/>
    <row r="84" s="242" customFormat="1"/>
    <row r="85" s="242" customFormat="1"/>
    <row r="86" s="242" customFormat="1"/>
    <row r="87" s="242" customFormat="1"/>
    <row r="88" s="242" customFormat="1"/>
    <row r="89" s="242" customFormat="1"/>
    <row r="90" s="242" customFormat="1"/>
    <row r="91" s="242" customFormat="1"/>
    <row r="92" s="242" customFormat="1"/>
    <row r="93" s="242" customFormat="1"/>
    <row r="94" s="242" customFormat="1"/>
    <row r="95" s="242" customFormat="1"/>
    <row r="96" s="242" customFormat="1"/>
    <row r="97" s="242" customFormat="1"/>
    <row r="98" s="242" customFormat="1"/>
  </sheetData>
  <mergeCells count="1">
    <mergeCell ref="B3:E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16"/>
  <sheetViews>
    <sheetView workbookViewId="0">
      <selection activeCell="B26" sqref="B26"/>
    </sheetView>
  </sheetViews>
  <sheetFormatPr defaultRowHeight="15"/>
  <cols>
    <col min="1" max="1" width="65.7109375" style="331" customWidth="1"/>
    <col min="2" max="2" width="9.42578125" style="274" bestFit="1" customWidth="1"/>
    <col min="4" max="5" width="9.42578125" bestFit="1" customWidth="1"/>
    <col min="7" max="7" width="9.42578125" bestFit="1" customWidth="1"/>
  </cols>
  <sheetData>
    <row r="1" spans="1:8">
      <c r="A1" s="333"/>
      <c r="B1" s="273"/>
    </row>
    <row r="2" spans="1:8">
      <c r="A2" s="333"/>
      <c r="B2" s="273"/>
    </row>
    <row r="3" spans="1:8">
      <c r="A3" s="333"/>
      <c r="B3" s="273"/>
    </row>
    <row r="4" spans="1:8">
      <c r="A4" s="333"/>
      <c r="B4" s="273"/>
    </row>
    <row r="5" spans="1:8">
      <c r="A5" s="333"/>
      <c r="B5" s="273"/>
    </row>
    <row r="6" spans="1:8">
      <c r="A6" s="333"/>
      <c r="B6" s="273"/>
    </row>
    <row r="7" spans="1:8">
      <c r="A7" s="333"/>
      <c r="B7" s="273"/>
    </row>
    <row r="8" spans="1:8">
      <c r="A8" s="333"/>
      <c r="B8" s="273"/>
    </row>
    <row r="9" spans="1:8">
      <c r="A9" s="333"/>
      <c r="B9" s="273"/>
    </row>
    <row r="10" spans="1:8">
      <c r="A10" s="333"/>
      <c r="B10" s="273"/>
    </row>
    <row r="11" spans="1:8">
      <c r="A11" s="333"/>
      <c r="B11" s="273"/>
    </row>
    <row r="12" spans="1:8">
      <c r="A12" s="333"/>
      <c r="B12" s="273"/>
    </row>
    <row r="13" spans="1:8">
      <c r="A13" s="333"/>
      <c r="B13" s="273"/>
    </row>
    <row r="14" spans="1:8">
      <c r="A14" s="333"/>
      <c r="B14" s="273"/>
      <c r="G14" s="274"/>
    </row>
    <row r="15" spans="1:8">
      <c r="A15" s="333"/>
      <c r="B15" s="273"/>
    </row>
    <row r="16" spans="1:8">
      <c r="A16" s="333"/>
      <c r="B16" s="273"/>
      <c r="H16" s="274"/>
    </row>
    <row r="17" spans="1:7">
      <c r="A17" s="333"/>
      <c r="B17" s="273"/>
      <c r="G17" s="171"/>
    </row>
    <row r="18" spans="1:7">
      <c r="A18" s="333"/>
      <c r="B18" s="273"/>
    </row>
    <row r="19" spans="1:7">
      <c r="A19" s="333"/>
      <c r="B19" s="273"/>
      <c r="D19" s="274"/>
    </row>
    <row r="20" spans="1:7">
      <c r="A20" s="333"/>
      <c r="B20" s="273"/>
    </row>
    <row r="21" spans="1:7">
      <c r="A21" s="333"/>
      <c r="B21" s="273"/>
      <c r="F21" s="274"/>
    </row>
    <row r="22" spans="1:7">
      <c r="A22" s="333"/>
      <c r="B22" s="273"/>
    </row>
    <row r="23" spans="1:7">
      <c r="A23" s="333"/>
      <c r="B23" s="273"/>
    </row>
    <row r="24" spans="1:7">
      <c r="A24" s="333"/>
      <c r="B24" s="273"/>
    </row>
    <row r="25" spans="1:7">
      <c r="A25" s="333"/>
      <c r="B25" s="273"/>
    </row>
    <row r="26" spans="1:7">
      <c r="A26" s="333"/>
      <c r="B26" s="273"/>
    </row>
    <row r="27" spans="1:7">
      <c r="A27" s="333"/>
      <c r="B27" s="273"/>
    </row>
    <row r="28" spans="1:7">
      <c r="A28" s="333"/>
      <c r="B28" s="273"/>
    </row>
    <row r="29" spans="1:7">
      <c r="A29" s="333"/>
      <c r="B29" s="273"/>
    </row>
    <row r="30" spans="1:7">
      <c r="A30" s="333"/>
      <c r="B30" s="273"/>
    </row>
    <row r="31" spans="1:7">
      <c r="A31" s="333"/>
      <c r="B31" s="273"/>
      <c r="E31" s="274"/>
    </row>
    <row r="32" spans="1:7">
      <c r="A32" s="333"/>
      <c r="B32" s="273"/>
    </row>
    <row r="33" spans="1:2">
      <c r="A33" s="333"/>
      <c r="B33" s="273"/>
    </row>
    <row r="34" spans="1:2">
      <c r="A34" s="333"/>
      <c r="B34" s="273"/>
    </row>
    <row r="35" spans="1:2">
      <c r="A35" s="333"/>
      <c r="B35" s="273"/>
    </row>
    <row r="36" spans="1:2">
      <c r="A36" s="333"/>
      <c r="B36" s="273"/>
    </row>
    <row r="37" spans="1:2">
      <c r="A37" s="333"/>
      <c r="B37" s="273"/>
    </row>
    <row r="38" spans="1:2">
      <c r="A38" s="333"/>
      <c r="B38" s="273"/>
    </row>
    <row r="39" spans="1:2">
      <c r="A39" s="333"/>
      <c r="B39" s="273"/>
    </row>
    <row r="40" spans="1:2">
      <c r="A40" s="333"/>
      <c r="B40" s="273"/>
    </row>
    <row r="41" spans="1:2">
      <c r="A41" s="333"/>
      <c r="B41" s="273"/>
    </row>
    <row r="42" spans="1:2">
      <c r="A42" s="333"/>
      <c r="B42" s="273"/>
    </row>
    <row r="43" spans="1:2">
      <c r="A43" s="333"/>
      <c r="B43" s="273"/>
    </row>
    <row r="44" spans="1:2">
      <c r="A44" s="333"/>
      <c r="B44" s="273"/>
    </row>
    <row r="45" spans="1:2">
      <c r="A45" s="333"/>
      <c r="B45" s="273"/>
    </row>
    <row r="46" spans="1:2">
      <c r="A46" s="333"/>
      <c r="B46" s="273"/>
    </row>
    <row r="47" spans="1:2">
      <c r="A47" s="333"/>
      <c r="B47" s="273"/>
    </row>
    <row r="48" spans="1:2">
      <c r="A48" s="333"/>
      <c r="B48" s="273"/>
    </row>
    <row r="49" spans="1:2">
      <c r="A49" s="332"/>
      <c r="B49" s="335"/>
    </row>
    <row r="50" spans="1:2">
      <c r="A50" s="332"/>
      <c r="B50" s="335"/>
    </row>
    <row r="51" spans="1:2">
      <c r="A51" s="332"/>
      <c r="B51" s="335"/>
    </row>
    <row r="52" spans="1:2">
      <c r="A52" s="332"/>
      <c r="B52" s="335"/>
    </row>
    <row r="53" spans="1:2">
      <c r="A53" s="332"/>
      <c r="B53" s="335"/>
    </row>
    <row r="54" spans="1:2">
      <c r="A54" s="332"/>
      <c r="B54" s="335"/>
    </row>
    <row r="55" spans="1:2">
      <c r="A55" s="332"/>
      <c r="B55" s="335"/>
    </row>
    <row r="56" spans="1:2">
      <c r="A56" s="332"/>
      <c r="B56" s="335"/>
    </row>
    <row r="57" spans="1:2">
      <c r="A57" s="332"/>
      <c r="B57" s="335"/>
    </row>
    <row r="58" spans="1:2">
      <c r="A58" s="332"/>
      <c r="B58" s="335"/>
    </row>
    <row r="59" spans="1:2">
      <c r="A59" s="332"/>
      <c r="B59" s="335"/>
    </row>
    <row r="60" spans="1:2">
      <c r="A60" s="332"/>
      <c r="B60" s="335"/>
    </row>
    <row r="61" spans="1:2">
      <c r="A61" s="332"/>
      <c r="B61" s="335"/>
    </row>
    <row r="62" spans="1:2">
      <c r="A62" s="332"/>
      <c r="B62" s="335"/>
    </row>
    <row r="63" spans="1:2">
      <c r="A63" s="332"/>
      <c r="B63" s="335"/>
    </row>
    <row r="64" spans="1:2">
      <c r="A64" s="332"/>
      <c r="B64" s="335"/>
    </row>
    <row r="65" spans="1:2">
      <c r="A65" s="332"/>
      <c r="B65" s="335"/>
    </row>
    <row r="66" spans="1:2">
      <c r="A66" s="332"/>
      <c r="B66" s="335"/>
    </row>
    <row r="67" spans="1:2">
      <c r="A67" s="332"/>
      <c r="B67" s="335"/>
    </row>
    <row r="68" spans="1:2">
      <c r="A68" s="332"/>
      <c r="B68" s="335"/>
    </row>
    <row r="69" spans="1:2">
      <c r="A69" s="332"/>
      <c r="B69" s="335"/>
    </row>
    <row r="70" spans="1:2">
      <c r="A70" s="332"/>
      <c r="B70" s="335"/>
    </row>
    <row r="71" spans="1:2">
      <c r="A71" s="332"/>
      <c r="B71" s="335"/>
    </row>
    <row r="72" spans="1:2">
      <c r="A72" s="332"/>
      <c r="B72" s="335"/>
    </row>
    <row r="73" spans="1:2">
      <c r="A73" s="332"/>
      <c r="B73" s="335"/>
    </row>
    <row r="74" spans="1:2">
      <c r="A74" s="332"/>
      <c r="B74" s="335"/>
    </row>
    <row r="75" spans="1:2">
      <c r="A75" s="332"/>
      <c r="B75" s="335"/>
    </row>
    <row r="76" spans="1:2">
      <c r="A76" s="332"/>
      <c r="B76" s="335"/>
    </row>
    <row r="77" spans="1:2">
      <c r="A77" s="332"/>
      <c r="B77" s="335"/>
    </row>
    <row r="78" spans="1:2">
      <c r="A78" s="332"/>
      <c r="B78" s="335"/>
    </row>
    <row r="79" spans="1:2">
      <c r="A79" s="332"/>
      <c r="B79" s="335"/>
    </row>
    <row r="80" spans="1:2">
      <c r="A80" s="332"/>
      <c r="B80" s="335"/>
    </row>
    <row r="81" spans="1:2">
      <c r="A81" s="332"/>
      <c r="B81" s="335"/>
    </row>
    <row r="82" spans="1:2">
      <c r="A82" s="332"/>
      <c r="B82" s="335"/>
    </row>
    <row r="83" spans="1:2">
      <c r="A83" s="332"/>
      <c r="B83" s="335"/>
    </row>
    <row r="84" spans="1:2">
      <c r="A84" s="332"/>
      <c r="B84" s="335"/>
    </row>
    <row r="85" spans="1:2">
      <c r="A85" s="332"/>
      <c r="B85" s="335"/>
    </row>
    <row r="86" spans="1:2">
      <c r="A86" s="332"/>
      <c r="B86" s="335"/>
    </row>
    <row r="87" spans="1:2">
      <c r="A87" s="332"/>
      <c r="B87" s="335"/>
    </row>
    <row r="88" spans="1:2">
      <c r="A88" s="332"/>
      <c r="B88" s="335"/>
    </row>
    <row r="90" spans="1:2">
      <c r="A90" s="332"/>
      <c r="B90" s="335"/>
    </row>
    <row r="91" spans="1:2">
      <c r="A91" s="332"/>
      <c r="B91" s="335"/>
    </row>
    <row r="92" spans="1:2">
      <c r="A92" s="332"/>
      <c r="B92" s="335"/>
    </row>
    <row r="94" spans="1:2">
      <c r="A94" s="332"/>
      <c r="B94" s="335"/>
    </row>
    <row r="95" spans="1:2">
      <c r="A95" s="332"/>
      <c r="B95" s="335"/>
    </row>
    <row r="97" spans="1:2">
      <c r="A97" s="332"/>
      <c r="B97" s="335"/>
    </row>
    <row r="98" spans="1:2">
      <c r="A98" s="332"/>
      <c r="B98" s="335"/>
    </row>
    <row r="99" spans="1:2">
      <c r="A99" s="332"/>
      <c r="B99" s="335"/>
    </row>
    <row r="100" spans="1:2">
      <c r="A100" s="332"/>
      <c r="B100" s="335"/>
    </row>
    <row r="101" spans="1:2">
      <c r="A101" s="332"/>
      <c r="B101" s="335"/>
    </row>
    <row r="102" spans="1:2">
      <c r="A102" s="332"/>
      <c r="B102" s="335"/>
    </row>
    <row r="103" spans="1:2">
      <c r="A103" s="332"/>
      <c r="B103" s="335"/>
    </row>
    <row r="104" spans="1:2">
      <c r="A104" s="332"/>
      <c r="B104" s="335"/>
    </row>
    <row r="105" spans="1:2">
      <c r="A105" s="332"/>
      <c r="B105" s="335"/>
    </row>
    <row r="106" spans="1:2">
      <c r="A106" s="332"/>
      <c r="B106" s="335"/>
    </row>
    <row r="107" spans="1:2">
      <c r="A107" s="332"/>
      <c r="B107" s="335"/>
    </row>
    <row r="108" spans="1:2">
      <c r="A108" s="332"/>
      <c r="B108" s="335"/>
    </row>
    <row r="109" spans="1:2">
      <c r="A109" s="332"/>
      <c r="B109" s="335"/>
    </row>
    <row r="110" spans="1:2">
      <c r="A110" s="332"/>
      <c r="B110" s="335"/>
    </row>
    <row r="111" spans="1:2">
      <c r="A111" s="332"/>
      <c r="B111" s="335"/>
    </row>
    <row r="112" spans="1:2">
      <c r="A112" s="332"/>
      <c r="B112" s="335"/>
    </row>
    <row r="113" spans="1:2">
      <c r="A113" s="332"/>
      <c r="B113" s="335"/>
    </row>
    <row r="115" spans="1:2">
      <c r="A115" s="332"/>
      <c r="B115" s="335"/>
    </row>
    <row r="116" spans="1:2">
      <c r="A116" s="332"/>
      <c r="B116" s="335"/>
    </row>
    <row r="117" spans="1:2">
      <c r="A117" s="332"/>
      <c r="B117" s="335"/>
    </row>
    <row r="118" spans="1:2">
      <c r="A118" s="332"/>
      <c r="B118" s="335"/>
    </row>
    <row r="119" spans="1:2">
      <c r="A119" s="332"/>
      <c r="B119" s="335"/>
    </row>
    <row r="120" spans="1:2">
      <c r="A120" s="332"/>
      <c r="B120" s="335"/>
    </row>
    <row r="121" spans="1:2">
      <c r="A121" s="332"/>
      <c r="B121" s="335"/>
    </row>
    <row r="122" spans="1:2">
      <c r="A122" s="332"/>
      <c r="B122" s="335"/>
    </row>
    <row r="123" spans="1:2">
      <c r="A123" s="332"/>
      <c r="B123" s="335"/>
    </row>
    <row r="124" spans="1:2">
      <c r="A124" s="332"/>
      <c r="B124" s="335"/>
    </row>
    <row r="125" spans="1:2">
      <c r="A125" s="332"/>
      <c r="B125" s="335"/>
    </row>
    <row r="126" spans="1:2">
      <c r="A126" s="332"/>
      <c r="B126" s="335"/>
    </row>
    <row r="127" spans="1:2">
      <c r="A127" s="332"/>
      <c r="B127" s="335"/>
    </row>
    <row r="128" spans="1:2">
      <c r="A128" s="332"/>
      <c r="B128" s="335"/>
    </row>
    <row r="129" spans="1:2">
      <c r="A129" s="332"/>
      <c r="B129" s="335"/>
    </row>
    <row r="131" spans="1:2">
      <c r="A131" s="332"/>
      <c r="B131" s="335"/>
    </row>
    <row r="133" spans="1:2">
      <c r="A133" s="332"/>
      <c r="B133" s="335"/>
    </row>
    <row r="134" spans="1:2">
      <c r="A134" s="332"/>
      <c r="B134" s="335"/>
    </row>
    <row r="135" spans="1:2">
      <c r="A135" s="332"/>
      <c r="B135" s="335"/>
    </row>
    <row r="136" spans="1:2">
      <c r="A136" s="332"/>
      <c r="B136" s="335"/>
    </row>
    <row r="137" spans="1:2">
      <c r="A137" s="332"/>
      <c r="B137" s="335"/>
    </row>
    <row r="138" spans="1:2">
      <c r="A138" s="332"/>
      <c r="B138" s="335"/>
    </row>
    <row r="142" spans="1:2">
      <c r="A142" s="332"/>
      <c r="B142" s="335"/>
    </row>
    <row r="143" spans="1:2">
      <c r="A143" s="332"/>
      <c r="B143" s="335"/>
    </row>
    <row r="144" spans="1:2">
      <c r="A144" s="332"/>
      <c r="B144" s="335"/>
    </row>
    <row r="145" spans="1:2">
      <c r="A145" s="332"/>
      <c r="B145" s="335"/>
    </row>
    <row r="148" spans="1:2">
      <c r="A148" s="332"/>
      <c r="B148" s="335"/>
    </row>
    <row r="149" spans="1:2">
      <c r="A149" s="332"/>
      <c r="B149" s="335"/>
    </row>
    <row r="150" spans="1:2">
      <c r="A150" s="332"/>
      <c r="B150" s="335"/>
    </row>
    <row r="153" spans="1:2">
      <c r="A153" s="332"/>
      <c r="B153" s="335"/>
    </row>
    <row r="154" spans="1:2">
      <c r="A154" s="332"/>
      <c r="B154" s="335"/>
    </row>
    <row r="156" spans="1:2">
      <c r="A156" s="332"/>
      <c r="B156" s="335"/>
    </row>
    <row r="160" spans="1:2">
      <c r="A160" s="332"/>
      <c r="B160" s="335"/>
    </row>
    <row r="161" spans="1:2">
      <c r="A161" s="332"/>
      <c r="B161" s="335"/>
    </row>
    <row r="163" spans="1:2">
      <c r="A163" s="332"/>
      <c r="B163" s="335"/>
    </row>
    <row r="169" spans="1:2">
      <c r="A169" s="332"/>
      <c r="B169" s="335"/>
    </row>
    <row r="170" spans="1:2">
      <c r="A170" s="332"/>
      <c r="B170" s="335"/>
    </row>
    <row r="172" spans="1:2">
      <c r="A172" s="332"/>
      <c r="B172" s="335"/>
    </row>
    <row r="173" spans="1:2">
      <c r="A173" s="332"/>
      <c r="B173" s="335"/>
    </row>
    <row r="174" spans="1:2">
      <c r="A174" s="332"/>
      <c r="B174" s="335"/>
    </row>
    <row r="175" spans="1:2">
      <c r="A175" s="332"/>
      <c r="B175" s="335"/>
    </row>
    <row r="178" spans="1:2">
      <c r="A178" s="332"/>
      <c r="B178" s="335"/>
    </row>
    <row r="180" spans="1:2">
      <c r="A180" s="332"/>
      <c r="B180" s="335"/>
    </row>
    <row r="182" spans="1:2">
      <c r="A182" s="332"/>
      <c r="B182" s="335"/>
    </row>
    <row r="183" spans="1:2">
      <c r="A183" s="332"/>
      <c r="B183" s="335"/>
    </row>
    <row r="184" spans="1:2">
      <c r="A184" s="332"/>
      <c r="B184" s="335"/>
    </row>
    <row r="186" spans="1:2">
      <c r="A186" s="332"/>
      <c r="B186" s="335"/>
    </row>
    <row r="188" spans="1:2">
      <c r="A188" s="332"/>
      <c r="B188" s="335"/>
    </row>
    <row r="189" spans="1:2">
      <c r="A189" s="332"/>
      <c r="B189" s="335"/>
    </row>
    <row r="190" spans="1:2">
      <c r="A190" s="332"/>
      <c r="B190" s="335"/>
    </row>
    <row r="191" spans="1:2">
      <c r="A191" s="332"/>
      <c r="B191" s="335"/>
    </row>
    <row r="195" spans="1:2">
      <c r="A195" s="332"/>
      <c r="B195" s="335"/>
    </row>
    <row r="197" spans="1:2">
      <c r="A197" s="332"/>
      <c r="B197" s="335"/>
    </row>
    <row r="198" spans="1:2">
      <c r="A198" s="332"/>
      <c r="B198" s="335"/>
    </row>
    <row r="200" spans="1:2">
      <c r="A200" s="332"/>
      <c r="B200" s="335"/>
    </row>
    <row r="201" spans="1:2">
      <c r="A201" s="332"/>
      <c r="B201" s="335"/>
    </row>
    <row r="203" spans="1:2">
      <c r="A203" s="332"/>
      <c r="B203" s="335"/>
    </row>
    <row r="204" spans="1:2">
      <c r="A204" s="332"/>
      <c r="B204" s="335"/>
    </row>
    <row r="205" spans="1:2">
      <c r="A205" s="332"/>
      <c r="B205" s="335"/>
    </row>
    <row r="206" spans="1:2">
      <c r="A206" s="332"/>
      <c r="B206" s="335"/>
    </row>
    <row r="207" spans="1:2">
      <c r="A207" s="332"/>
      <c r="B207" s="335"/>
    </row>
    <row r="209" spans="1:2">
      <c r="A209" s="332"/>
      <c r="B209" s="335"/>
    </row>
    <row r="211" spans="1:2">
      <c r="A211" s="332"/>
      <c r="B211" s="335"/>
    </row>
    <row r="212" spans="1:2">
      <c r="A212" s="332"/>
      <c r="B212" s="335"/>
    </row>
    <row r="213" spans="1:2">
      <c r="A213" s="332"/>
      <c r="B213" s="335"/>
    </row>
    <row r="214" spans="1:2">
      <c r="A214" s="332"/>
      <c r="B214" s="335"/>
    </row>
    <row r="216" spans="1:2">
      <c r="A216" s="332"/>
      <c r="B216" s="335"/>
    </row>
  </sheetData>
  <sortState ref="A1:B238">
    <sortCondition ref="A189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MENSAL</vt:lpstr>
      <vt:lpstr>SUPERMERCADOS</vt:lpstr>
      <vt:lpstr>CEAGESP</vt:lpstr>
      <vt:lpstr>GERAL DE UNIDADES</vt:lpstr>
      <vt:lpstr>DOADO A ENTIDADES</vt:lpstr>
      <vt:lpstr>TOTAL 2006-2020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Alimentos</dc:creator>
  <cp:lastModifiedBy>BCA001</cp:lastModifiedBy>
  <dcterms:created xsi:type="dcterms:W3CDTF">2010-03-06T06:38:37Z</dcterms:created>
  <dcterms:modified xsi:type="dcterms:W3CDTF">2022-05-17T14:56:25Z</dcterms:modified>
</cp:coreProperties>
</file>